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OS SIAU\INFORMES\2026\II TRIMESTRE 2026\"/>
    </mc:Choice>
  </mc:AlternateContent>
  <xr:revisionPtr revIDLastSave="0" documentId="13_ncr:1_{F1ED0A89-AA2D-4B41-8D6C-68D0FA794E87}" xr6:coauthVersionLast="47" xr6:coauthVersionMax="47" xr10:uidLastSave="{00000000-0000-0000-0000-000000000000}"/>
  <bookViews>
    <workbookView xWindow="390" yWindow="390" windowWidth="28200" windowHeight="15480" xr2:uid="{E25E7879-45D5-4AD0-8BD6-1DD8980EFE1B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" i="1" l="1"/>
  <c r="AE9" i="1" s="1"/>
  <c r="AD10" i="1"/>
  <c r="AD11" i="1"/>
  <c r="AD12" i="1"/>
  <c r="AD13" i="1"/>
  <c r="AD14" i="1"/>
  <c r="AD15" i="1"/>
  <c r="AE15" i="1" s="1"/>
  <c r="AD16" i="1"/>
  <c r="AE16" i="1" s="1"/>
  <c r="AD17" i="1"/>
  <c r="AD18" i="1"/>
  <c r="AD19" i="1"/>
  <c r="AD20" i="1"/>
  <c r="AE20" i="1" s="1"/>
  <c r="AD21" i="1"/>
  <c r="AE21" i="1" s="1"/>
  <c r="AD22" i="1"/>
  <c r="AD23" i="1"/>
  <c r="AD24" i="1"/>
  <c r="AD25" i="1"/>
  <c r="AE25" i="1" s="1"/>
  <c r="AD26" i="1"/>
  <c r="AE26" i="1" s="1"/>
  <c r="AD27" i="1"/>
  <c r="AD28" i="1"/>
  <c r="AD29" i="1"/>
  <c r="AE29" i="1" s="1"/>
  <c r="AD30" i="1"/>
  <c r="AD31" i="1"/>
  <c r="AD32" i="1"/>
  <c r="AD33" i="1"/>
  <c r="AD34" i="1"/>
  <c r="AD35" i="1"/>
  <c r="AD36" i="1"/>
  <c r="AD37" i="1"/>
  <c r="AD38" i="1"/>
  <c r="AD39" i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47" i="1"/>
  <c r="AE47" i="1" s="1"/>
  <c r="AD48" i="1"/>
  <c r="AE48" i="1" s="1"/>
  <c r="AD49" i="1"/>
  <c r="AD50" i="1"/>
  <c r="AD51" i="1"/>
  <c r="AD52" i="1"/>
  <c r="AD53" i="1"/>
  <c r="AD54" i="1"/>
  <c r="AE54" i="1" s="1"/>
  <c r="AD55" i="1"/>
  <c r="AE55" i="1" s="1"/>
  <c r="AD56" i="1"/>
  <c r="AE56" i="1" s="1"/>
  <c r="AD57" i="1"/>
  <c r="AE57" i="1" s="1"/>
  <c r="AD58" i="1"/>
  <c r="AE58" i="1" s="1"/>
  <c r="AD59" i="1"/>
  <c r="AD60" i="1"/>
  <c r="AE60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C82" i="1"/>
  <c r="C81" i="1"/>
  <c r="C80" i="1"/>
  <c r="C79" i="1"/>
  <c r="C78" i="1"/>
  <c r="C75" i="1"/>
  <c r="C74" i="1"/>
  <c r="C73" i="1"/>
  <c r="C72" i="1"/>
  <c r="C71" i="1"/>
  <c r="C70" i="1"/>
  <c r="AE59" i="1"/>
  <c r="AE53" i="1"/>
  <c r="AE52" i="1"/>
  <c r="AE51" i="1"/>
  <c r="AE50" i="1"/>
  <c r="AE49" i="1"/>
  <c r="AB40" i="1"/>
  <c r="Z40" i="1"/>
  <c r="X40" i="1"/>
  <c r="V40" i="1"/>
  <c r="T40" i="1"/>
  <c r="R40" i="1"/>
  <c r="P40" i="1"/>
  <c r="N40" i="1"/>
  <c r="L40" i="1"/>
  <c r="K40" i="1"/>
  <c r="J40" i="1"/>
  <c r="H40" i="1"/>
  <c r="F40" i="1"/>
  <c r="D40" i="1"/>
  <c r="AE39" i="1"/>
  <c r="AB39" i="1"/>
  <c r="Z39" i="1"/>
  <c r="X39" i="1"/>
  <c r="V39" i="1"/>
  <c r="T39" i="1"/>
  <c r="R39" i="1"/>
  <c r="P39" i="1"/>
  <c r="N39" i="1"/>
  <c r="L39" i="1"/>
  <c r="K39" i="1"/>
  <c r="J39" i="1"/>
  <c r="H39" i="1"/>
  <c r="F39" i="1"/>
  <c r="D39" i="1"/>
  <c r="AB38" i="1"/>
  <c r="Z38" i="1"/>
  <c r="X38" i="1"/>
  <c r="V38" i="1"/>
  <c r="T38" i="1"/>
  <c r="R38" i="1"/>
  <c r="P38" i="1"/>
  <c r="N38" i="1"/>
  <c r="L38" i="1"/>
  <c r="K38" i="1"/>
  <c r="J38" i="1"/>
  <c r="H38" i="1"/>
  <c r="F38" i="1"/>
  <c r="D38" i="1"/>
  <c r="AB37" i="1"/>
  <c r="Z37" i="1"/>
  <c r="X37" i="1"/>
  <c r="V37" i="1"/>
  <c r="T37" i="1"/>
  <c r="R37" i="1"/>
  <c r="P37" i="1"/>
  <c r="N37" i="1"/>
  <c r="L37" i="1"/>
  <c r="K37" i="1"/>
  <c r="AE37" i="1" s="1"/>
  <c r="J37" i="1"/>
  <c r="H37" i="1"/>
  <c r="F37" i="1"/>
  <c r="D37" i="1"/>
  <c r="AH36" i="1"/>
  <c r="AB36" i="1"/>
  <c r="Z36" i="1"/>
  <c r="X36" i="1"/>
  <c r="V36" i="1"/>
  <c r="T36" i="1"/>
  <c r="R36" i="1"/>
  <c r="P36" i="1"/>
  <c r="N36" i="1"/>
  <c r="L36" i="1"/>
  <c r="K36" i="1"/>
  <c r="J36" i="1"/>
  <c r="H36" i="1"/>
  <c r="F36" i="1"/>
  <c r="D36" i="1"/>
  <c r="AH35" i="1"/>
  <c r="AE35" i="1"/>
  <c r="AB35" i="1"/>
  <c r="Z35" i="1"/>
  <c r="X35" i="1"/>
  <c r="V35" i="1"/>
  <c r="T35" i="1"/>
  <c r="R35" i="1"/>
  <c r="P35" i="1"/>
  <c r="N35" i="1"/>
  <c r="L35" i="1"/>
  <c r="K35" i="1"/>
  <c r="J35" i="1"/>
  <c r="H35" i="1"/>
  <c r="F35" i="1"/>
  <c r="D35" i="1"/>
  <c r="AH34" i="1"/>
  <c r="AE34" i="1"/>
  <c r="AB34" i="1"/>
  <c r="Z34" i="1"/>
  <c r="X34" i="1"/>
  <c r="V34" i="1"/>
  <c r="T34" i="1"/>
  <c r="R34" i="1"/>
  <c r="P34" i="1"/>
  <c r="N34" i="1"/>
  <c r="L34" i="1"/>
  <c r="K34" i="1"/>
  <c r="J34" i="1"/>
  <c r="H34" i="1"/>
  <c r="F34" i="1"/>
  <c r="D34" i="1"/>
  <c r="AH33" i="1"/>
  <c r="AB33" i="1"/>
  <c r="Z33" i="1"/>
  <c r="X33" i="1"/>
  <c r="V33" i="1"/>
  <c r="T33" i="1"/>
  <c r="R33" i="1"/>
  <c r="P33" i="1"/>
  <c r="N33" i="1"/>
  <c r="L33" i="1"/>
  <c r="K33" i="1"/>
  <c r="AE33" i="1" s="1"/>
  <c r="J33" i="1"/>
  <c r="H33" i="1"/>
  <c r="F33" i="1"/>
  <c r="D33" i="1"/>
  <c r="AB32" i="1"/>
  <c r="Z32" i="1"/>
  <c r="X32" i="1"/>
  <c r="V32" i="1"/>
  <c r="T32" i="1"/>
  <c r="R32" i="1"/>
  <c r="P32" i="1"/>
  <c r="N32" i="1"/>
  <c r="L32" i="1"/>
  <c r="K32" i="1"/>
  <c r="AE32" i="1" s="1"/>
  <c r="J32" i="1"/>
  <c r="H32" i="1"/>
  <c r="F32" i="1"/>
  <c r="D32" i="1"/>
  <c r="AE31" i="1"/>
  <c r="AB31" i="1"/>
  <c r="Z31" i="1"/>
  <c r="X31" i="1"/>
  <c r="V31" i="1"/>
  <c r="T31" i="1"/>
  <c r="R31" i="1"/>
  <c r="P31" i="1"/>
  <c r="N31" i="1"/>
  <c r="L31" i="1"/>
  <c r="K31" i="1"/>
  <c r="J31" i="1"/>
  <c r="H31" i="1"/>
  <c r="F31" i="1"/>
  <c r="D31" i="1"/>
  <c r="AE30" i="1"/>
  <c r="AB30" i="1"/>
  <c r="Z30" i="1"/>
  <c r="X30" i="1"/>
  <c r="V30" i="1"/>
  <c r="T30" i="1"/>
  <c r="R30" i="1"/>
  <c r="P30" i="1"/>
  <c r="N30" i="1"/>
  <c r="L30" i="1"/>
  <c r="K30" i="1"/>
  <c r="J30" i="1"/>
  <c r="H30" i="1"/>
  <c r="F30" i="1"/>
  <c r="D30" i="1"/>
  <c r="AB29" i="1"/>
  <c r="Z29" i="1"/>
  <c r="X29" i="1"/>
  <c r="V29" i="1"/>
  <c r="T29" i="1"/>
  <c r="R29" i="1"/>
  <c r="P29" i="1"/>
  <c r="N29" i="1"/>
  <c r="L29" i="1"/>
  <c r="K29" i="1"/>
  <c r="J29" i="1"/>
  <c r="H29" i="1"/>
  <c r="F29" i="1"/>
  <c r="D29" i="1"/>
  <c r="AB28" i="1"/>
  <c r="Z28" i="1"/>
  <c r="X28" i="1"/>
  <c r="V28" i="1"/>
  <c r="T28" i="1"/>
  <c r="R28" i="1"/>
  <c r="P28" i="1"/>
  <c r="N28" i="1"/>
  <c r="L28" i="1"/>
  <c r="K28" i="1"/>
  <c r="J28" i="1"/>
  <c r="H28" i="1"/>
  <c r="F28" i="1"/>
  <c r="D28" i="1"/>
  <c r="AB27" i="1"/>
  <c r="Z27" i="1"/>
  <c r="X27" i="1"/>
  <c r="V27" i="1"/>
  <c r="T27" i="1"/>
  <c r="R27" i="1"/>
  <c r="P27" i="1"/>
  <c r="N27" i="1"/>
  <c r="L27" i="1"/>
  <c r="K27" i="1"/>
  <c r="J27" i="1"/>
  <c r="H27" i="1"/>
  <c r="F27" i="1"/>
  <c r="D27" i="1"/>
  <c r="AB26" i="1"/>
  <c r="Z26" i="1"/>
  <c r="X26" i="1"/>
  <c r="V26" i="1"/>
  <c r="T26" i="1"/>
  <c r="R26" i="1"/>
  <c r="P26" i="1"/>
  <c r="N26" i="1"/>
  <c r="L26" i="1"/>
  <c r="K26" i="1"/>
  <c r="J26" i="1"/>
  <c r="H26" i="1"/>
  <c r="F26" i="1"/>
  <c r="D26" i="1"/>
  <c r="AB25" i="1"/>
  <c r="Z25" i="1"/>
  <c r="X25" i="1"/>
  <c r="V25" i="1"/>
  <c r="T25" i="1"/>
  <c r="R25" i="1"/>
  <c r="P25" i="1"/>
  <c r="N25" i="1"/>
  <c r="L25" i="1"/>
  <c r="K25" i="1"/>
  <c r="J25" i="1"/>
  <c r="H25" i="1"/>
  <c r="F25" i="1"/>
  <c r="D25" i="1"/>
  <c r="AB24" i="1"/>
  <c r="Z24" i="1"/>
  <c r="X24" i="1"/>
  <c r="V24" i="1"/>
  <c r="T24" i="1"/>
  <c r="R24" i="1"/>
  <c r="P24" i="1"/>
  <c r="N24" i="1"/>
  <c r="L24" i="1"/>
  <c r="K24" i="1"/>
  <c r="J24" i="1"/>
  <c r="H24" i="1"/>
  <c r="F24" i="1"/>
  <c r="D24" i="1"/>
  <c r="AB23" i="1"/>
  <c r="Z23" i="1"/>
  <c r="X23" i="1"/>
  <c r="V23" i="1"/>
  <c r="T23" i="1"/>
  <c r="R23" i="1"/>
  <c r="P23" i="1"/>
  <c r="N23" i="1"/>
  <c r="L23" i="1"/>
  <c r="K23" i="1"/>
  <c r="J23" i="1"/>
  <c r="H23" i="1"/>
  <c r="F23" i="1"/>
  <c r="D23" i="1"/>
  <c r="AB22" i="1"/>
  <c r="Z22" i="1"/>
  <c r="X22" i="1"/>
  <c r="V22" i="1"/>
  <c r="T22" i="1"/>
  <c r="R22" i="1"/>
  <c r="P22" i="1"/>
  <c r="N22" i="1"/>
  <c r="L22" i="1"/>
  <c r="K22" i="1"/>
  <c r="J22" i="1"/>
  <c r="H22" i="1"/>
  <c r="F22" i="1"/>
  <c r="D22" i="1"/>
  <c r="AB21" i="1"/>
  <c r="Z21" i="1"/>
  <c r="X21" i="1"/>
  <c r="V21" i="1"/>
  <c r="T21" i="1"/>
  <c r="R21" i="1"/>
  <c r="P21" i="1"/>
  <c r="N21" i="1"/>
  <c r="L21" i="1"/>
  <c r="K21" i="1"/>
  <c r="J21" i="1"/>
  <c r="H21" i="1"/>
  <c r="F21" i="1"/>
  <c r="D21" i="1"/>
  <c r="AB20" i="1"/>
  <c r="Z20" i="1"/>
  <c r="X20" i="1"/>
  <c r="V20" i="1"/>
  <c r="T20" i="1"/>
  <c r="R20" i="1"/>
  <c r="P20" i="1"/>
  <c r="N20" i="1"/>
  <c r="L20" i="1"/>
  <c r="K20" i="1"/>
  <c r="J20" i="1"/>
  <c r="H20" i="1"/>
  <c r="F20" i="1"/>
  <c r="D20" i="1"/>
  <c r="AB19" i="1"/>
  <c r="Z19" i="1"/>
  <c r="X19" i="1"/>
  <c r="V19" i="1"/>
  <c r="T19" i="1"/>
  <c r="R19" i="1"/>
  <c r="P19" i="1"/>
  <c r="N19" i="1"/>
  <c r="L19" i="1"/>
  <c r="K19" i="1"/>
  <c r="AE19" i="1" s="1"/>
  <c r="J19" i="1"/>
  <c r="H19" i="1"/>
  <c r="F19" i="1"/>
  <c r="D19" i="1"/>
  <c r="AB18" i="1"/>
  <c r="Z18" i="1"/>
  <c r="X18" i="1"/>
  <c r="V18" i="1"/>
  <c r="T18" i="1"/>
  <c r="R18" i="1"/>
  <c r="P18" i="1"/>
  <c r="N18" i="1"/>
  <c r="L18" i="1"/>
  <c r="K18" i="1"/>
  <c r="J18" i="1"/>
  <c r="H18" i="1"/>
  <c r="F18" i="1"/>
  <c r="D18" i="1"/>
  <c r="AE17" i="1"/>
  <c r="AB17" i="1"/>
  <c r="Z17" i="1"/>
  <c r="X17" i="1"/>
  <c r="V17" i="1"/>
  <c r="T17" i="1"/>
  <c r="R17" i="1"/>
  <c r="P17" i="1"/>
  <c r="N17" i="1"/>
  <c r="L17" i="1"/>
  <c r="K17" i="1"/>
  <c r="J17" i="1"/>
  <c r="H17" i="1"/>
  <c r="F17" i="1"/>
  <c r="D17" i="1"/>
  <c r="AB16" i="1"/>
  <c r="Z16" i="1"/>
  <c r="X16" i="1"/>
  <c r="V16" i="1"/>
  <c r="T16" i="1"/>
  <c r="R16" i="1"/>
  <c r="P16" i="1"/>
  <c r="N16" i="1"/>
  <c r="L16" i="1"/>
  <c r="K16" i="1"/>
  <c r="J16" i="1"/>
  <c r="H16" i="1"/>
  <c r="F16" i="1"/>
  <c r="D16" i="1"/>
  <c r="AB15" i="1"/>
  <c r="Z15" i="1"/>
  <c r="X15" i="1"/>
  <c r="V15" i="1"/>
  <c r="T15" i="1"/>
  <c r="R15" i="1"/>
  <c r="P15" i="1"/>
  <c r="N15" i="1"/>
  <c r="L15" i="1"/>
  <c r="K15" i="1"/>
  <c r="J15" i="1"/>
  <c r="H15" i="1"/>
  <c r="F15" i="1"/>
  <c r="D15" i="1"/>
  <c r="AB14" i="1"/>
  <c r="Z14" i="1"/>
  <c r="X14" i="1"/>
  <c r="V14" i="1"/>
  <c r="T14" i="1"/>
  <c r="R14" i="1"/>
  <c r="P14" i="1"/>
  <c r="N14" i="1"/>
  <c r="L14" i="1"/>
  <c r="K14" i="1"/>
  <c r="J14" i="1"/>
  <c r="H14" i="1"/>
  <c r="F14" i="1"/>
  <c r="D14" i="1"/>
  <c r="AB13" i="1"/>
  <c r="Z13" i="1"/>
  <c r="X13" i="1"/>
  <c r="V13" i="1"/>
  <c r="T13" i="1"/>
  <c r="R13" i="1"/>
  <c r="P13" i="1"/>
  <c r="N13" i="1"/>
  <c r="L13" i="1"/>
  <c r="K13" i="1"/>
  <c r="J13" i="1"/>
  <c r="H13" i="1"/>
  <c r="F13" i="1"/>
  <c r="D13" i="1"/>
  <c r="AE12" i="1"/>
  <c r="AB12" i="1"/>
  <c r="Z12" i="1"/>
  <c r="X12" i="1"/>
  <c r="V12" i="1"/>
  <c r="T12" i="1"/>
  <c r="R12" i="1"/>
  <c r="P12" i="1"/>
  <c r="N12" i="1"/>
  <c r="L12" i="1"/>
  <c r="K12" i="1"/>
  <c r="J12" i="1"/>
  <c r="H12" i="1"/>
  <c r="F12" i="1"/>
  <c r="D12" i="1"/>
  <c r="AE11" i="1"/>
  <c r="AB11" i="1"/>
  <c r="Z11" i="1"/>
  <c r="X11" i="1"/>
  <c r="V11" i="1"/>
  <c r="T11" i="1"/>
  <c r="R11" i="1"/>
  <c r="P11" i="1"/>
  <c r="N11" i="1"/>
  <c r="L11" i="1"/>
  <c r="K11" i="1"/>
  <c r="J11" i="1"/>
  <c r="H11" i="1"/>
  <c r="F11" i="1"/>
  <c r="D11" i="1"/>
  <c r="AB10" i="1"/>
  <c r="Z10" i="1"/>
  <c r="X10" i="1"/>
  <c r="V10" i="1"/>
  <c r="T10" i="1"/>
  <c r="R10" i="1"/>
  <c r="P10" i="1"/>
  <c r="N10" i="1"/>
  <c r="L10" i="1"/>
  <c r="K10" i="1"/>
  <c r="AE10" i="1" s="1"/>
  <c r="J10" i="1"/>
  <c r="H10" i="1"/>
  <c r="F10" i="1"/>
  <c r="D10" i="1"/>
  <c r="AB9" i="1"/>
  <c r="Z9" i="1"/>
  <c r="X9" i="1"/>
  <c r="V9" i="1"/>
  <c r="T9" i="1"/>
  <c r="R9" i="1"/>
  <c r="P9" i="1"/>
  <c r="N9" i="1"/>
  <c r="L9" i="1"/>
  <c r="K9" i="1"/>
  <c r="J9" i="1"/>
  <c r="H9" i="1"/>
  <c r="F9" i="1"/>
  <c r="D9" i="1"/>
  <c r="AE18" i="1" l="1"/>
  <c r="AE14" i="1"/>
  <c r="AE38" i="1"/>
  <c r="AE23" i="1"/>
  <c r="AE28" i="1"/>
  <c r="AE22" i="1"/>
  <c r="AE36" i="1"/>
  <c r="AE24" i="1"/>
  <c r="AE13" i="1"/>
  <c r="AE27" i="1"/>
</calcChain>
</file>

<file path=xl/sharedStrings.xml><?xml version="1.0" encoding="utf-8"?>
<sst xmlns="http://schemas.openxmlformats.org/spreadsheetml/2006/main" count="139" uniqueCount="77">
  <si>
    <t>ENCUESTAS DE SATISFACCION AL USUARIO II TRIMESTRE 2026</t>
  </si>
  <si>
    <t>USUARIOS ENCUESTADOS: 288</t>
  </si>
  <si>
    <t>USUARIOS SATISFECHOS:  273</t>
  </si>
  <si>
    <t>USUARIOS NO SATISFECHOS:  15</t>
  </si>
  <si>
    <t>INDICADOR DE SATISFACCION II TRIMESTRE : 92%</t>
  </si>
  <si>
    <t>Urg</t>
  </si>
  <si>
    <t>Hosp</t>
  </si>
  <si>
    <t>Vacun</t>
  </si>
  <si>
    <t>Fact</t>
  </si>
  <si>
    <t>FISIO</t>
  </si>
  <si>
    <t>MATERN</t>
  </si>
  <si>
    <t>RX</t>
  </si>
  <si>
    <t>LAB</t>
  </si>
  <si>
    <t>PSICOLOGIA</t>
  </si>
  <si>
    <t xml:space="preserve">ARCHIVO </t>
  </si>
  <si>
    <t>OTRAS</t>
  </si>
  <si>
    <t>II TRIMES</t>
  </si>
  <si>
    <t>I TRIM</t>
  </si>
  <si>
    <t>CANT</t>
  </si>
  <si>
    <t>%</t>
  </si>
  <si>
    <t>CAN</t>
  </si>
  <si>
    <t>El tiempo que tuvo que esperar para ser atendido?</t>
  </si>
  <si>
    <t>Excelente</t>
  </si>
  <si>
    <t xml:space="preserve">Bueno </t>
  </si>
  <si>
    <t xml:space="preserve">Regular </t>
  </si>
  <si>
    <t>malo</t>
  </si>
  <si>
    <t>el trato que usted percibio del personal que lo atendio?</t>
  </si>
  <si>
    <t>La comprension de la informacion brindada por parte del personal que lo atendio?</t>
  </si>
  <si>
    <t>excelente</t>
  </si>
  <si>
    <t>Las condiciones de privacidad para su atencion?</t>
  </si>
  <si>
    <t>Excelent</t>
  </si>
  <si>
    <t xml:space="preserve">confianza y seguridad </t>
  </si>
  <si>
    <t>La comodidad de las instalaciones?</t>
  </si>
  <si>
    <t>la limpieza  le parecio adecuada?</t>
  </si>
  <si>
    <t>como calificaria su satisfaccion global, con respecto a los servicios recibidos a traves del hospital ?</t>
  </si>
  <si>
    <t>Recomendaria el hospital a sus familiares y amigos?</t>
  </si>
  <si>
    <t>pobablemente si</t>
  </si>
  <si>
    <t>definitivamente si</t>
  </si>
  <si>
    <t xml:space="preserve">probablemente no </t>
  </si>
  <si>
    <t>definitivamente No</t>
  </si>
  <si>
    <t>el horario de alimentacion le parecio adecuado</t>
  </si>
  <si>
    <t xml:space="preserve">la alimentacion fue de su agardo </t>
  </si>
  <si>
    <t>SEXO</t>
  </si>
  <si>
    <t>Masculino</t>
  </si>
  <si>
    <t>Femenino</t>
  </si>
  <si>
    <t>OTRO</t>
  </si>
  <si>
    <t>AREA</t>
  </si>
  <si>
    <t>Rural</t>
  </si>
  <si>
    <t>Urbana</t>
  </si>
  <si>
    <t>EPS</t>
  </si>
  <si>
    <t>SAVIA SALUD</t>
  </si>
  <si>
    <t>COOSALUD</t>
  </si>
  <si>
    <t>FOMAG</t>
  </si>
  <si>
    <t>NUEVA EPS</t>
  </si>
  <si>
    <t>rangos de edad</t>
  </si>
  <si>
    <t>0-5 años</t>
  </si>
  <si>
    <t>6-14 años</t>
  </si>
  <si>
    <t>20-39 años</t>
  </si>
  <si>
    <t>40-59 años</t>
  </si>
  <si>
    <t>mayores de 60</t>
  </si>
  <si>
    <t xml:space="preserve">POBLACION ATENCION PREFERENCIAL Y DIFERENCIAL </t>
  </si>
  <si>
    <t>Victimas del conflicto</t>
  </si>
  <si>
    <t>desplazados</t>
  </si>
  <si>
    <t>Discapacidad</t>
  </si>
  <si>
    <t>afrodescendientes</t>
  </si>
  <si>
    <t>LGTBI</t>
  </si>
  <si>
    <t xml:space="preserve">Migrantes </t>
  </si>
  <si>
    <t xml:space="preserve">SATISFACION CON EL SERVICIO </t>
  </si>
  <si>
    <t>II TRIMESTRE</t>
  </si>
  <si>
    <t>I TRIMESTRE</t>
  </si>
  <si>
    <t xml:space="preserve">EXCELENTE </t>
  </si>
  <si>
    <t>BUENO</t>
  </si>
  <si>
    <t>REGULAR</t>
  </si>
  <si>
    <t>MALO</t>
  </si>
  <si>
    <t>TOTAL</t>
  </si>
  <si>
    <t>C.Ext</t>
  </si>
  <si>
    <t>Prog. Cron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</si>
</sst>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9" fontId="5" fillId="2" borderId="3" xfId="1" applyFont="1" applyFill="1" applyBorder="1"/>
    <xf numFmtId="0" fontId="5" fillId="0" borderId="0" xfId="0" applyFont="1"/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5" fillId="2" borderId="3" xfId="0" applyFont="1" applyFill="1" applyBorder="1"/>
    <xf numFmtId="0" fontId="4" fillId="5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9" fontId="5" fillId="0" borderId="0" xfId="1" applyFont="1" applyFill="1" applyBorder="1"/>
    <xf numFmtId="0" fontId="5" fillId="5" borderId="0" xfId="0" applyFont="1" applyFill="1"/>
    <xf numFmtId="9" fontId="5" fillId="5" borderId="0" xfId="1" applyFont="1" applyFill="1" applyBorder="1"/>
    <xf numFmtId="0" fontId="4" fillId="5" borderId="10" xfId="0" applyFont="1" applyFill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9" fontId="5" fillId="0" borderId="8" xfId="1" applyFont="1" applyBorder="1"/>
    <xf numFmtId="9" fontId="5" fillId="0" borderId="3" xfId="1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5" fillId="0" borderId="3" xfId="1" applyFont="1" applyFill="1" applyBorder="1"/>
    <xf numFmtId="0" fontId="5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/>
    </xf>
    <xf numFmtId="0" fontId="6" fillId="0" borderId="8" xfId="0" applyFont="1" applyBorder="1" applyAlignment="1">
      <alignment horizontal="right" vertical="center"/>
    </xf>
    <xf numFmtId="0" fontId="5" fillId="0" borderId="3" xfId="0" applyNumberFormat="1" applyFont="1" applyBorder="1"/>
    <xf numFmtId="0" fontId="5" fillId="4" borderId="3" xfId="0" applyNumberFormat="1" applyFont="1" applyFill="1" applyBorder="1"/>
    <xf numFmtId="0" fontId="5" fillId="0" borderId="8" xfId="0" applyNumberFormat="1" applyFont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9" fontId="7" fillId="2" borderId="3" xfId="1" applyFont="1" applyFill="1" applyBorder="1"/>
    <xf numFmtId="9" fontId="7" fillId="4" borderId="3" xfId="1" applyFont="1" applyFill="1" applyBorder="1"/>
    <xf numFmtId="9" fontId="7" fillId="0" borderId="8" xfId="1" applyFont="1" applyBorder="1"/>
    <xf numFmtId="9" fontId="7" fillId="0" borderId="3" xfId="1" applyFont="1" applyBorder="1"/>
    <xf numFmtId="9" fontId="7" fillId="0" borderId="3" xfId="1" applyFont="1" applyFill="1" applyBorder="1"/>
    <xf numFmtId="9" fontId="8" fillId="3" borderId="5" xfId="0" applyNumberFormat="1" applyFont="1" applyFill="1" applyBorder="1" applyAlignment="1">
      <alignment horizontal="right" vertical="center"/>
    </xf>
    <xf numFmtId="9" fontId="8" fillId="3" borderId="7" xfId="0" applyNumberFormat="1" applyFont="1" applyFill="1" applyBorder="1" applyAlignment="1">
      <alignment horizontal="right" vertical="center"/>
    </xf>
    <xf numFmtId="9" fontId="7" fillId="3" borderId="3" xfId="1" applyFont="1" applyFill="1" applyBorder="1"/>
    <xf numFmtId="9" fontId="8" fillId="0" borderId="7" xfId="0" applyNumberFormat="1" applyFont="1" applyBorder="1" applyAlignment="1">
      <alignment horizontal="right" vertical="center"/>
    </xf>
    <xf numFmtId="9" fontId="8" fillId="0" borderId="5" xfId="0" applyNumberFormat="1" applyFont="1" applyBorder="1" applyAlignment="1">
      <alignment horizontal="right" vertical="center"/>
    </xf>
    <xf numFmtId="0" fontId="5" fillId="5" borderId="3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1</xdr:col>
      <xdr:colOff>809625</xdr:colOff>
      <xdr:row>6</xdr:row>
      <xdr:rowOff>57526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2C760F-C4D0-4C8C-B4E3-E149097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9075"/>
          <a:ext cx="1571625" cy="1362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NCUESTAS%20SATISFACCION/ENCUESTAS%202026/ENCUESTAS%20SATISFACCION%20II%20TRIMESTRE%202026.xlsx" TargetMode="External"/><Relationship Id="rId2" Type="http://schemas.openxmlformats.org/officeDocument/2006/relationships/externalLinkPath" Target="file:///E:\ARCHIVOS%20SIAU\ENCUESTAS%20SATISFACCION\ENCUESTAS%202026\ENCUESTAS%20SATISFACCION%20II%20TRIMESTRE%202026.xlsx" TargetMode="External"/><Relationship Id="rId1" Type="http://schemas.openxmlformats.org/officeDocument/2006/relationships/externalLinkPath" Target="/ARCHIVOS%20SIAU/ENCUESTAS%20SATISFACCION/ENCUESTAS%202026/ENCUESTAS%20SATISFACCION%20II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CUESTAS "/>
      <sheetName val="GLOBAL  II TRIM"/>
      <sheetName val="global trimestre "/>
      <sheetName val="Hoja1"/>
      <sheetName val="fact"/>
      <sheetName val="C. Ext"/>
      <sheetName val="URG"/>
      <sheetName val="HOSP"/>
      <sheetName val="VAC"/>
      <sheetName val="FISIOT"/>
      <sheetName val="P. CRONI"/>
      <sheetName val="MATRNIDAD"/>
      <sheetName val="RX"/>
      <sheetName val="LAB"/>
      <sheetName val="PSIC"/>
      <sheetName val="ARCH"/>
      <sheetName val="OTRAS"/>
    </sheetNames>
    <sheetDataSet>
      <sheetData sheetId="0"/>
      <sheetData sheetId="1"/>
      <sheetData sheetId="2">
        <row r="9">
          <cell r="AE9">
            <v>159</v>
          </cell>
        </row>
        <row r="10">
          <cell r="AE10">
            <v>98</v>
          </cell>
        </row>
        <row r="11">
          <cell r="AE11">
            <v>24</v>
          </cell>
        </row>
        <row r="12">
          <cell r="AE12">
            <v>7</v>
          </cell>
        </row>
        <row r="13">
          <cell r="AE13">
            <v>182</v>
          </cell>
        </row>
        <row r="14">
          <cell r="AE14">
            <v>87</v>
          </cell>
        </row>
        <row r="15">
          <cell r="AE15">
            <v>14</v>
          </cell>
        </row>
        <row r="16">
          <cell r="AE16">
            <v>5</v>
          </cell>
        </row>
        <row r="17">
          <cell r="AE17">
            <v>182</v>
          </cell>
        </row>
        <row r="18">
          <cell r="AE18">
            <v>92</v>
          </cell>
        </row>
        <row r="19">
          <cell r="AE19">
            <v>13</v>
          </cell>
        </row>
        <row r="20">
          <cell r="AE20">
            <v>1</v>
          </cell>
        </row>
        <row r="21">
          <cell r="AE21">
            <v>160</v>
          </cell>
        </row>
        <row r="22">
          <cell r="AE22">
            <v>106</v>
          </cell>
        </row>
        <row r="23">
          <cell r="AE23">
            <v>15</v>
          </cell>
        </row>
        <row r="24">
          <cell r="AE24">
            <v>3</v>
          </cell>
        </row>
        <row r="25">
          <cell r="AE25">
            <v>176</v>
          </cell>
        </row>
        <row r="26">
          <cell r="AE26">
            <v>99</v>
          </cell>
        </row>
        <row r="27">
          <cell r="AE27">
            <v>10</v>
          </cell>
        </row>
        <row r="28">
          <cell r="AE28">
            <v>3</v>
          </cell>
        </row>
        <row r="29">
          <cell r="AE29">
            <v>155</v>
          </cell>
        </row>
        <row r="30">
          <cell r="AE30">
            <v>111</v>
          </cell>
        </row>
        <row r="31">
          <cell r="AE31">
            <v>18</v>
          </cell>
        </row>
        <row r="32">
          <cell r="AE32">
            <v>5</v>
          </cell>
        </row>
        <row r="33">
          <cell r="AE33">
            <v>172</v>
          </cell>
        </row>
        <row r="34">
          <cell r="AE34">
            <v>113</v>
          </cell>
        </row>
        <row r="35">
          <cell r="AE35">
            <v>3</v>
          </cell>
        </row>
        <row r="36">
          <cell r="AE36">
            <v>0</v>
          </cell>
        </row>
        <row r="37">
          <cell r="AE37">
            <v>186</v>
          </cell>
        </row>
        <row r="38">
          <cell r="AE38">
            <v>87</v>
          </cell>
        </row>
        <row r="39">
          <cell r="AE39">
            <v>12</v>
          </cell>
        </row>
        <row r="40">
          <cell r="AE40">
            <v>3</v>
          </cell>
        </row>
        <row r="41">
          <cell r="AE41">
            <v>94</v>
          </cell>
        </row>
        <row r="42">
          <cell r="AE42">
            <v>186</v>
          </cell>
        </row>
        <row r="43">
          <cell r="AE43">
            <v>4</v>
          </cell>
        </row>
        <row r="44">
          <cell r="AE44">
            <v>4</v>
          </cell>
        </row>
        <row r="45">
          <cell r="AE45">
            <v>52</v>
          </cell>
        </row>
        <row r="46">
          <cell r="AE46">
            <v>44</v>
          </cell>
        </row>
        <row r="47">
          <cell r="AE47">
            <v>11</v>
          </cell>
        </row>
        <row r="48">
          <cell r="AE48">
            <v>0</v>
          </cell>
        </row>
        <row r="49">
          <cell r="AE49">
            <v>34</v>
          </cell>
        </row>
        <row r="50">
          <cell r="AE50">
            <v>41</v>
          </cell>
        </row>
        <row r="51">
          <cell r="AE51">
            <v>28</v>
          </cell>
        </row>
        <row r="52">
          <cell r="AE52">
            <v>4</v>
          </cell>
        </row>
        <row r="53">
          <cell r="AE53">
            <v>100</v>
          </cell>
        </row>
        <row r="54">
          <cell r="AE54">
            <v>185</v>
          </cell>
        </row>
        <row r="55">
          <cell r="AE55">
            <v>3</v>
          </cell>
        </row>
        <row r="56">
          <cell r="AE56">
            <v>85</v>
          </cell>
        </row>
        <row r="57">
          <cell r="AE57">
            <v>203</v>
          </cell>
        </row>
        <row r="58">
          <cell r="AE58">
            <v>66</v>
          </cell>
        </row>
        <row r="59">
          <cell r="AE59">
            <v>148</v>
          </cell>
        </row>
        <row r="60">
          <cell r="AE60">
            <v>8</v>
          </cell>
        </row>
        <row r="61">
          <cell r="AE61">
            <v>50</v>
          </cell>
        </row>
        <row r="62">
          <cell r="AE62">
            <v>16</v>
          </cell>
        </row>
        <row r="63">
          <cell r="AE63">
            <v>34</v>
          </cell>
        </row>
        <row r="64">
          <cell r="AE64">
            <v>24</v>
          </cell>
        </row>
        <row r="65">
          <cell r="AE65">
            <v>130</v>
          </cell>
        </row>
        <row r="66">
          <cell r="AE66">
            <v>72</v>
          </cell>
        </row>
        <row r="67">
          <cell r="AE67">
            <v>28</v>
          </cell>
        </row>
      </sheetData>
      <sheetData sheetId="3"/>
      <sheetData sheetId="4">
        <row r="7">
          <cell r="E7">
            <v>0.3125</v>
          </cell>
        </row>
        <row r="8">
          <cell r="E8">
            <v>0.4375</v>
          </cell>
        </row>
        <row r="9">
          <cell r="E9">
            <v>0.1875</v>
          </cell>
        </row>
        <row r="10">
          <cell r="E10">
            <v>6.25E-2</v>
          </cell>
        </row>
        <row r="11">
          <cell r="E11">
            <v>0.375</v>
          </cell>
        </row>
        <row r="12">
          <cell r="E12">
            <v>0.5</v>
          </cell>
        </row>
        <row r="13">
          <cell r="E13">
            <v>6.25E-2</v>
          </cell>
        </row>
        <row r="14">
          <cell r="E14">
            <v>0.125</v>
          </cell>
        </row>
        <row r="15">
          <cell r="E15">
            <v>0.5</v>
          </cell>
        </row>
        <row r="16">
          <cell r="E16">
            <v>0.375</v>
          </cell>
        </row>
        <row r="17">
          <cell r="E17">
            <v>0</v>
          </cell>
        </row>
        <row r="18">
          <cell r="E18">
            <v>6.25E-2</v>
          </cell>
        </row>
        <row r="19">
          <cell r="E19">
            <v>0.625</v>
          </cell>
        </row>
        <row r="20">
          <cell r="E20">
            <v>0.3125</v>
          </cell>
        </row>
        <row r="21">
          <cell r="E21">
            <v>0</v>
          </cell>
        </row>
        <row r="22">
          <cell r="E22">
            <v>6.25E-2</v>
          </cell>
        </row>
        <row r="23">
          <cell r="E23">
            <v>0.625</v>
          </cell>
        </row>
        <row r="24">
          <cell r="E24">
            <v>0.25</v>
          </cell>
        </row>
        <row r="25">
          <cell r="E25">
            <v>6.25E-2</v>
          </cell>
        </row>
        <row r="26">
          <cell r="E26">
            <v>0</v>
          </cell>
        </row>
        <row r="27">
          <cell r="E27">
            <v>0.8125</v>
          </cell>
        </row>
        <row r="28">
          <cell r="E28">
            <v>0.125</v>
          </cell>
        </row>
        <row r="29">
          <cell r="E29">
            <v>6.25E-2</v>
          </cell>
        </row>
        <row r="30">
          <cell r="E30">
            <v>0.1875</v>
          </cell>
        </row>
        <row r="31">
          <cell r="E31">
            <v>0.8125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6.25E-2</v>
          </cell>
        </row>
        <row r="35">
          <cell r="E35">
            <v>0.3125</v>
          </cell>
        </row>
        <row r="36">
          <cell r="E36">
            <v>0.5625</v>
          </cell>
        </row>
        <row r="37">
          <cell r="E37">
            <v>6.25E-2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0476-71AA-4234-8937-1970DA8C2832}">
  <dimension ref="A2:AI83"/>
  <sheetViews>
    <sheetView tabSelected="1" workbookViewId="0">
      <selection activeCell="C2" sqref="C2:S2"/>
    </sheetView>
  </sheetViews>
  <sheetFormatPr baseColWidth="10" defaultRowHeight="15" x14ac:dyDescent="0.25"/>
  <cols>
    <col min="1" max="1" width="14.5703125" customWidth="1"/>
    <col min="2" max="2" width="12.42578125" customWidth="1"/>
    <col min="3" max="3" width="6" customWidth="1"/>
    <col min="4" max="4" width="6.42578125" customWidth="1"/>
    <col min="5" max="5" width="6.140625" customWidth="1"/>
    <col min="6" max="6" width="6.85546875" customWidth="1"/>
    <col min="7" max="8" width="6.140625" customWidth="1"/>
    <col min="9" max="9" width="6.42578125" customWidth="1"/>
    <col min="10" max="10" width="5.5703125" customWidth="1"/>
    <col min="11" max="11" width="5.85546875" customWidth="1"/>
    <col min="12" max="12" width="7.140625" customWidth="1"/>
    <col min="13" max="13" width="5.42578125" customWidth="1"/>
    <col min="14" max="14" width="6.140625" customWidth="1"/>
    <col min="15" max="15" width="5.85546875" customWidth="1"/>
    <col min="16" max="16" width="6.28515625" customWidth="1"/>
    <col min="17" max="18" width="6.140625" customWidth="1"/>
    <col min="19" max="19" width="6.7109375" customWidth="1"/>
    <col min="20" max="20" width="7" customWidth="1"/>
    <col min="21" max="21" width="6.42578125" customWidth="1"/>
    <col min="22" max="22" width="5.42578125" customWidth="1"/>
    <col min="23" max="23" width="5.7109375" customWidth="1"/>
    <col min="24" max="24" width="5.85546875" customWidth="1"/>
    <col min="25" max="25" width="6.28515625" customWidth="1"/>
    <col min="26" max="26" width="4.85546875" customWidth="1"/>
    <col min="27" max="27" width="5" customWidth="1"/>
    <col min="28" max="28" width="5.42578125" customWidth="1"/>
    <col min="29" max="29" width="3.85546875" customWidth="1"/>
    <col min="30" max="30" width="7.85546875" customWidth="1"/>
    <col min="31" max="31" width="6.5703125" customWidth="1"/>
    <col min="32" max="32" width="3.5703125" customWidth="1"/>
    <col min="33" max="33" width="6.7109375" customWidth="1"/>
    <col min="34" max="34" width="7.28515625" customWidth="1"/>
  </cols>
  <sheetData>
    <row r="2" spans="1:35" ht="21" x14ac:dyDescent="0.35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35" ht="21" x14ac:dyDescent="0.35"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35" ht="21" x14ac:dyDescent="0.35"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35" ht="21" x14ac:dyDescent="0.35">
      <c r="C5" s="1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35" ht="21" x14ac:dyDescent="0.35">
      <c r="C6" s="1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35" x14ac:dyDescent="0.25">
      <c r="C7" s="43" t="s">
        <v>75</v>
      </c>
      <c r="D7" s="44"/>
      <c r="E7" s="43" t="s">
        <v>5</v>
      </c>
      <c r="F7" s="44"/>
      <c r="G7" s="43" t="s">
        <v>6</v>
      </c>
      <c r="H7" s="44"/>
      <c r="I7" s="43" t="s">
        <v>7</v>
      </c>
      <c r="J7" s="44"/>
      <c r="K7" s="43" t="s">
        <v>8</v>
      </c>
      <c r="L7" s="44"/>
      <c r="M7" s="2" t="s">
        <v>9</v>
      </c>
      <c r="N7" s="2"/>
      <c r="O7" s="45" t="s">
        <v>76</v>
      </c>
      <c r="P7" s="45"/>
      <c r="Q7" s="43" t="s">
        <v>10</v>
      </c>
      <c r="R7" s="44"/>
      <c r="S7" s="43" t="s">
        <v>11</v>
      </c>
      <c r="T7" s="44"/>
      <c r="U7" s="43" t="s">
        <v>12</v>
      </c>
      <c r="V7" s="44"/>
      <c r="W7" s="45" t="s">
        <v>13</v>
      </c>
      <c r="X7" s="45"/>
      <c r="Y7" s="45" t="s">
        <v>14</v>
      </c>
      <c r="Z7" s="45"/>
      <c r="AA7" s="43" t="s">
        <v>15</v>
      </c>
      <c r="AB7" s="44"/>
      <c r="AD7" s="2" t="s">
        <v>16</v>
      </c>
      <c r="AE7" s="2"/>
      <c r="AG7" s="3" t="s">
        <v>17</v>
      </c>
      <c r="AH7" s="3"/>
    </row>
    <row r="8" spans="1:35" ht="15.75" thickBot="1" x14ac:dyDescent="0.3">
      <c r="C8" s="41" t="s">
        <v>18</v>
      </c>
      <c r="D8" s="42" t="s">
        <v>19</v>
      </c>
      <c r="E8" s="41" t="s">
        <v>18</v>
      </c>
      <c r="F8" s="42" t="s">
        <v>19</v>
      </c>
      <c r="G8" s="41" t="s">
        <v>18</v>
      </c>
      <c r="H8" s="42" t="s">
        <v>19</v>
      </c>
      <c r="I8" s="41" t="s">
        <v>18</v>
      </c>
      <c r="J8" s="42" t="s">
        <v>19</v>
      </c>
      <c r="K8" s="41" t="s">
        <v>18</v>
      </c>
      <c r="L8" s="42" t="s">
        <v>19</v>
      </c>
      <c r="M8" s="41" t="s">
        <v>18</v>
      </c>
      <c r="N8" s="42" t="s">
        <v>19</v>
      </c>
      <c r="O8" s="41" t="s">
        <v>18</v>
      </c>
      <c r="P8" s="42" t="s">
        <v>19</v>
      </c>
      <c r="Q8" s="41" t="s">
        <v>18</v>
      </c>
      <c r="R8" s="42" t="s">
        <v>19</v>
      </c>
      <c r="S8" s="41" t="s">
        <v>18</v>
      </c>
      <c r="T8" s="42" t="s">
        <v>19</v>
      </c>
      <c r="U8" s="41" t="s">
        <v>18</v>
      </c>
      <c r="V8" s="42" t="s">
        <v>19</v>
      </c>
      <c r="W8" s="41" t="s">
        <v>18</v>
      </c>
      <c r="X8" s="42" t="s">
        <v>19</v>
      </c>
      <c r="Y8" s="41" t="s">
        <v>18</v>
      </c>
      <c r="Z8" s="42" t="s">
        <v>19</v>
      </c>
      <c r="AA8" s="41" t="s">
        <v>18</v>
      </c>
      <c r="AB8" s="42" t="s">
        <v>19</v>
      </c>
      <c r="AD8" s="4" t="s">
        <v>20</v>
      </c>
      <c r="AE8" s="4" t="s">
        <v>19</v>
      </c>
      <c r="AG8" s="5" t="s">
        <v>18</v>
      </c>
      <c r="AH8" s="5" t="s">
        <v>19</v>
      </c>
    </row>
    <row r="9" spans="1:35" ht="15.75" thickBot="1" x14ac:dyDescent="0.3">
      <c r="A9" s="6" t="s">
        <v>21</v>
      </c>
      <c r="B9" s="7" t="s">
        <v>22</v>
      </c>
      <c r="C9" s="8">
        <v>6</v>
      </c>
      <c r="D9" s="46">
        <f>(C9/18)</f>
        <v>0.33333333333333331</v>
      </c>
      <c r="E9" s="8">
        <v>4</v>
      </c>
      <c r="F9" s="46">
        <f>(E9/11)</f>
        <v>0.36363636363636365</v>
      </c>
      <c r="G9" s="8">
        <v>61</v>
      </c>
      <c r="H9" s="46">
        <f>(G9/107)</f>
        <v>0.57009345794392519</v>
      </c>
      <c r="I9" s="8">
        <v>41</v>
      </c>
      <c r="J9" s="46">
        <f>(I9/57)</f>
        <v>0.7192982456140351</v>
      </c>
      <c r="K9" s="28">
        <f>[1]fact!E7</f>
        <v>0.3125</v>
      </c>
      <c r="L9" s="46">
        <f>[1]fact!F7</f>
        <v>0</v>
      </c>
      <c r="M9" s="8">
        <v>12</v>
      </c>
      <c r="N9" s="46">
        <f>(M9/20)</f>
        <v>0.6</v>
      </c>
      <c r="O9" s="8">
        <v>6</v>
      </c>
      <c r="P9" s="46">
        <f>(O9/9)</f>
        <v>0.66666666666666663</v>
      </c>
      <c r="Q9" s="8">
        <v>4</v>
      </c>
      <c r="R9" s="46">
        <f>(Q9/6)</f>
        <v>0.66666666666666663</v>
      </c>
      <c r="S9" s="8">
        <v>4</v>
      </c>
      <c r="T9" s="46">
        <f>(S9/7)</f>
        <v>0.5714285714285714</v>
      </c>
      <c r="U9" s="8">
        <v>1</v>
      </c>
      <c r="V9" s="46">
        <f>(U9/7)</f>
        <v>0.14285714285714285</v>
      </c>
      <c r="W9" s="8">
        <v>9</v>
      </c>
      <c r="X9" s="46">
        <f>(W9/9)</f>
        <v>1</v>
      </c>
      <c r="Y9" s="8">
        <v>5</v>
      </c>
      <c r="Z9" s="46">
        <f>(Y9/6)</f>
        <v>0.83333333333333337</v>
      </c>
      <c r="AA9" s="8">
        <v>5</v>
      </c>
      <c r="AB9" s="46">
        <f>(AA9/15)</f>
        <v>0.33333333333333331</v>
      </c>
      <c r="AC9" s="10"/>
      <c r="AD9" s="38">
        <f>'[1]global trimestre '!AE9</f>
        <v>159</v>
      </c>
      <c r="AE9" s="46">
        <f>(AD9/288)</f>
        <v>0.55208333333333337</v>
      </c>
      <c r="AF9" s="10"/>
      <c r="AG9" s="11">
        <v>17</v>
      </c>
      <c r="AH9" s="51">
        <v>0.28000000000000003</v>
      </c>
      <c r="AI9" s="10"/>
    </row>
    <row r="10" spans="1:35" ht="15.75" thickBot="1" x14ac:dyDescent="0.3">
      <c r="A10" s="6"/>
      <c r="B10" s="7" t="s">
        <v>23</v>
      </c>
      <c r="C10" s="8">
        <v>9</v>
      </c>
      <c r="D10" s="46">
        <f t="shared" ref="D10:D40" si="0">(C10/18)</f>
        <v>0.5</v>
      </c>
      <c r="E10" s="8">
        <v>1</v>
      </c>
      <c r="F10" s="46">
        <f t="shared" ref="F10:F40" si="1">(E10/11)</f>
        <v>9.0909090909090912E-2</v>
      </c>
      <c r="G10" s="8">
        <v>40</v>
      </c>
      <c r="H10" s="46">
        <f t="shared" ref="H10:H40" si="2">(G10/107)</f>
        <v>0.37383177570093457</v>
      </c>
      <c r="I10" s="8">
        <v>15</v>
      </c>
      <c r="J10" s="46">
        <f t="shared" ref="J10:J40" si="3">(I10/57)</f>
        <v>0.26315789473684209</v>
      </c>
      <c r="K10" s="28">
        <f>[1]fact!E8</f>
        <v>0.4375</v>
      </c>
      <c r="L10" s="46">
        <f>[1]fact!F8</f>
        <v>0</v>
      </c>
      <c r="M10" s="8">
        <v>7</v>
      </c>
      <c r="N10" s="46">
        <f t="shared" ref="N10:N40" si="4">(M10/20)</f>
        <v>0.35</v>
      </c>
      <c r="O10" s="8">
        <v>2</v>
      </c>
      <c r="P10" s="46">
        <f t="shared" ref="P10:P40" si="5">(O10/9)</f>
        <v>0.22222222222222221</v>
      </c>
      <c r="Q10" s="8">
        <v>1</v>
      </c>
      <c r="R10" s="46">
        <f t="shared" ref="R10:R40" si="6">(Q10/6)</f>
        <v>0.16666666666666666</v>
      </c>
      <c r="S10" s="8">
        <v>3</v>
      </c>
      <c r="T10" s="46">
        <f t="shared" ref="T10:T40" si="7">(S10/7)</f>
        <v>0.42857142857142855</v>
      </c>
      <c r="U10" s="8">
        <v>6</v>
      </c>
      <c r="V10" s="46">
        <f t="shared" ref="V10:V40" si="8">(U10/7)</f>
        <v>0.8571428571428571</v>
      </c>
      <c r="W10" s="8">
        <v>0</v>
      </c>
      <c r="X10" s="46">
        <f t="shared" ref="X10:X40" si="9">(W10/9)</f>
        <v>0</v>
      </c>
      <c r="Y10" s="8">
        <v>1</v>
      </c>
      <c r="Z10" s="46">
        <f t="shared" ref="Z10:Z40" si="10">(Y10/6)</f>
        <v>0.16666666666666666</v>
      </c>
      <c r="AA10" s="8">
        <v>8</v>
      </c>
      <c r="AB10" s="46">
        <f t="shared" ref="AB10:AB40" si="11">(AA10/15)</f>
        <v>0.53333333333333333</v>
      </c>
      <c r="AC10" s="10"/>
      <c r="AD10" s="38">
        <f>'[1]global trimestre '!AE10</f>
        <v>98</v>
      </c>
      <c r="AE10" s="46">
        <f t="shared" ref="AE10:AE40" si="12">(AD10/288)</f>
        <v>0.34027777777777779</v>
      </c>
      <c r="AF10" s="10"/>
      <c r="AG10" s="12">
        <v>20</v>
      </c>
      <c r="AH10" s="51">
        <v>0.33</v>
      </c>
      <c r="AI10" s="10"/>
    </row>
    <row r="11" spans="1:35" ht="15.75" thickBot="1" x14ac:dyDescent="0.3">
      <c r="A11" s="6"/>
      <c r="B11" s="7" t="s">
        <v>24</v>
      </c>
      <c r="C11" s="8">
        <v>2</v>
      </c>
      <c r="D11" s="46">
        <f t="shared" si="0"/>
        <v>0.1111111111111111</v>
      </c>
      <c r="E11" s="8">
        <v>4</v>
      </c>
      <c r="F11" s="46">
        <f t="shared" si="1"/>
        <v>0.36363636363636365</v>
      </c>
      <c r="G11" s="8">
        <v>6</v>
      </c>
      <c r="H11" s="46">
        <f t="shared" si="2"/>
        <v>5.6074766355140186E-2</v>
      </c>
      <c r="I11" s="8">
        <v>1</v>
      </c>
      <c r="J11" s="46">
        <f t="shared" si="3"/>
        <v>1.7543859649122806E-2</v>
      </c>
      <c r="K11" s="28">
        <f>[1]fact!E9</f>
        <v>0.1875</v>
      </c>
      <c r="L11" s="46">
        <f>[1]fact!F9</f>
        <v>0</v>
      </c>
      <c r="M11" s="8">
        <v>1</v>
      </c>
      <c r="N11" s="46">
        <f t="shared" si="4"/>
        <v>0.05</v>
      </c>
      <c r="O11" s="8">
        <v>0</v>
      </c>
      <c r="P11" s="46">
        <f t="shared" si="5"/>
        <v>0</v>
      </c>
      <c r="Q11" s="8">
        <v>1</v>
      </c>
      <c r="R11" s="46">
        <f t="shared" si="6"/>
        <v>0.16666666666666666</v>
      </c>
      <c r="S11" s="8">
        <v>0</v>
      </c>
      <c r="T11" s="46">
        <f t="shared" si="7"/>
        <v>0</v>
      </c>
      <c r="U11" s="8">
        <v>0</v>
      </c>
      <c r="V11" s="46">
        <f t="shared" si="8"/>
        <v>0</v>
      </c>
      <c r="W11" s="8">
        <v>0</v>
      </c>
      <c r="X11" s="46">
        <f t="shared" si="9"/>
        <v>0</v>
      </c>
      <c r="Y11" s="8">
        <v>0</v>
      </c>
      <c r="Z11" s="46">
        <f t="shared" si="10"/>
        <v>0</v>
      </c>
      <c r="AA11" s="8">
        <v>2</v>
      </c>
      <c r="AB11" s="46">
        <f t="shared" si="11"/>
        <v>0.13333333333333333</v>
      </c>
      <c r="AC11" s="10"/>
      <c r="AD11" s="38">
        <f>'[1]global trimestre '!AE11</f>
        <v>24</v>
      </c>
      <c r="AE11" s="46">
        <f t="shared" si="12"/>
        <v>8.3333333333333329E-2</v>
      </c>
      <c r="AF11" s="10"/>
      <c r="AG11" s="12">
        <v>21</v>
      </c>
      <c r="AH11" s="51">
        <v>0.35</v>
      </c>
      <c r="AI11" s="10"/>
    </row>
    <row r="12" spans="1:35" ht="15.75" thickBot="1" x14ac:dyDescent="0.3">
      <c r="A12" s="6"/>
      <c r="B12" s="7" t="s">
        <v>25</v>
      </c>
      <c r="C12" s="8">
        <v>1</v>
      </c>
      <c r="D12" s="46">
        <f t="shared" si="0"/>
        <v>5.5555555555555552E-2</v>
      </c>
      <c r="E12" s="8">
        <v>2</v>
      </c>
      <c r="F12" s="46">
        <f t="shared" si="1"/>
        <v>0.18181818181818182</v>
      </c>
      <c r="G12" s="8">
        <v>0</v>
      </c>
      <c r="H12" s="46">
        <f t="shared" si="2"/>
        <v>0</v>
      </c>
      <c r="I12" s="8">
        <v>0</v>
      </c>
      <c r="J12" s="46">
        <f t="shared" si="3"/>
        <v>0</v>
      </c>
      <c r="K12" s="28">
        <f>[1]fact!E10</f>
        <v>6.25E-2</v>
      </c>
      <c r="L12" s="46">
        <f>[1]fact!F10</f>
        <v>0</v>
      </c>
      <c r="M12" s="8">
        <v>0</v>
      </c>
      <c r="N12" s="46">
        <f t="shared" si="4"/>
        <v>0</v>
      </c>
      <c r="O12" s="8">
        <v>1</v>
      </c>
      <c r="P12" s="46">
        <f t="shared" si="5"/>
        <v>0.1111111111111111</v>
      </c>
      <c r="Q12" s="8">
        <v>0</v>
      </c>
      <c r="R12" s="46">
        <f t="shared" si="6"/>
        <v>0</v>
      </c>
      <c r="S12" s="8">
        <v>0</v>
      </c>
      <c r="T12" s="46">
        <f t="shared" si="7"/>
        <v>0</v>
      </c>
      <c r="U12" s="8">
        <v>0</v>
      </c>
      <c r="V12" s="46">
        <f t="shared" si="8"/>
        <v>0</v>
      </c>
      <c r="W12" s="8">
        <v>0</v>
      </c>
      <c r="X12" s="46">
        <f t="shared" si="9"/>
        <v>0</v>
      </c>
      <c r="Y12" s="8">
        <v>0</v>
      </c>
      <c r="Z12" s="46">
        <f t="shared" si="10"/>
        <v>0</v>
      </c>
      <c r="AA12" s="8">
        <v>0</v>
      </c>
      <c r="AB12" s="46">
        <f t="shared" si="11"/>
        <v>0</v>
      </c>
      <c r="AC12" s="10"/>
      <c r="AD12" s="38">
        <f>'[1]global trimestre '!AE12</f>
        <v>7</v>
      </c>
      <c r="AE12" s="46">
        <f t="shared" si="12"/>
        <v>2.4305555555555556E-2</v>
      </c>
      <c r="AF12" s="10"/>
      <c r="AG12" s="12">
        <v>2</v>
      </c>
      <c r="AH12" s="51">
        <v>0.03</v>
      </c>
      <c r="AI12" s="10"/>
    </row>
    <row r="13" spans="1:35" ht="15.75" thickBot="1" x14ac:dyDescent="0.3">
      <c r="A13" s="6" t="s">
        <v>26</v>
      </c>
      <c r="B13" s="7" t="s">
        <v>22</v>
      </c>
      <c r="C13" s="8">
        <v>6</v>
      </c>
      <c r="D13" s="46">
        <f t="shared" si="0"/>
        <v>0.33333333333333331</v>
      </c>
      <c r="E13" s="8">
        <v>5</v>
      </c>
      <c r="F13" s="46">
        <f t="shared" si="1"/>
        <v>0.45454545454545453</v>
      </c>
      <c r="G13" s="8">
        <v>74</v>
      </c>
      <c r="H13" s="46">
        <f t="shared" si="2"/>
        <v>0.69158878504672894</v>
      </c>
      <c r="I13" s="8">
        <v>46</v>
      </c>
      <c r="J13" s="46">
        <f t="shared" si="3"/>
        <v>0.80701754385964908</v>
      </c>
      <c r="K13" s="28">
        <f>[1]fact!E11</f>
        <v>0.375</v>
      </c>
      <c r="L13" s="46">
        <f>[1]fact!F11</f>
        <v>0</v>
      </c>
      <c r="M13" s="8">
        <v>18</v>
      </c>
      <c r="N13" s="46">
        <f t="shared" si="4"/>
        <v>0.9</v>
      </c>
      <c r="O13" s="8">
        <v>7</v>
      </c>
      <c r="P13" s="46">
        <f t="shared" si="5"/>
        <v>0.77777777777777779</v>
      </c>
      <c r="Q13" s="8">
        <v>4</v>
      </c>
      <c r="R13" s="46">
        <f t="shared" si="6"/>
        <v>0.66666666666666663</v>
      </c>
      <c r="S13" s="8">
        <v>1</v>
      </c>
      <c r="T13" s="46">
        <f t="shared" si="7"/>
        <v>0.14285714285714285</v>
      </c>
      <c r="U13" s="8">
        <v>1</v>
      </c>
      <c r="V13" s="46">
        <f t="shared" si="8"/>
        <v>0.14285714285714285</v>
      </c>
      <c r="W13" s="8">
        <v>9</v>
      </c>
      <c r="X13" s="46">
        <f t="shared" si="9"/>
        <v>1</v>
      </c>
      <c r="Y13" s="8">
        <v>5</v>
      </c>
      <c r="Z13" s="46">
        <f t="shared" si="10"/>
        <v>0.83333333333333337</v>
      </c>
      <c r="AA13" s="8">
        <v>5</v>
      </c>
      <c r="AB13" s="46">
        <f t="shared" si="11"/>
        <v>0.33333333333333331</v>
      </c>
      <c r="AC13" s="10"/>
      <c r="AD13" s="38">
        <f>'[1]global trimestre '!AE13</f>
        <v>182</v>
      </c>
      <c r="AE13" s="46">
        <f t="shared" si="12"/>
        <v>0.63194444444444442</v>
      </c>
      <c r="AF13" s="10"/>
      <c r="AG13" s="13">
        <v>20</v>
      </c>
      <c r="AH13" s="52">
        <v>0.34</v>
      </c>
      <c r="AI13" s="10"/>
    </row>
    <row r="14" spans="1:35" ht="15.75" thickBot="1" x14ac:dyDescent="0.3">
      <c r="A14" s="6"/>
      <c r="B14" s="7" t="s">
        <v>23</v>
      </c>
      <c r="C14" s="8">
        <v>9</v>
      </c>
      <c r="D14" s="46">
        <f t="shared" si="0"/>
        <v>0.5</v>
      </c>
      <c r="E14" s="8">
        <v>1</v>
      </c>
      <c r="F14" s="46">
        <f t="shared" si="1"/>
        <v>9.0909090909090912E-2</v>
      </c>
      <c r="G14" s="8">
        <v>33</v>
      </c>
      <c r="H14" s="46">
        <f t="shared" si="2"/>
        <v>0.30841121495327101</v>
      </c>
      <c r="I14" s="8">
        <v>10</v>
      </c>
      <c r="J14" s="46">
        <f t="shared" si="3"/>
        <v>0.17543859649122806</v>
      </c>
      <c r="K14" s="28">
        <f>[1]fact!E12</f>
        <v>0.5</v>
      </c>
      <c r="L14" s="46">
        <f>[1]fact!F12</f>
        <v>0</v>
      </c>
      <c r="M14" s="8">
        <v>2</v>
      </c>
      <c r="N14" s="46">
        <f t="shared" si="4"/>
        <v>0.1</v>
      </c>
      <c r="O14" s="8">
        <v>2</v>
      </c>
      <c r="P14" s="46">
        <f t="shared" si="5"/>
        <v>0.22222222222222221</v>
      </c>
      <c r="Q14" s="8">
        <v>2</v>
      </c>
      <c r="R14" s="46">
        <f t="shared" si="6"/>
        <v>0.33333333333333331</v>
      </c>
      <c r="S14" s="8">
        <v>6</v>
      </c>
      <c r="T14" s="46">
        <f t="shared" si="7"/>
        <v>0.8571428571428571</v>
      </c>
      <c r="U14" s="8">
        <v>5</v>
      </c>
      <c r="V14" s="46">
        <f t="shared" si="8"/>
        <v>0.7142857142857143</v>
      </c>
      <c r="W14" s="8">
        <v>0</v>
      </c>
      <c r="X14" s="46">
        <f t="shared" si="9"/>
        <v>0</v>
      </c>
      <c r="Y14" s="8">
        <v>1</v>
      </c>
      <c r="Z14" s="46">
        <f t="shared" si="10"/>
        <v>0.16666666666666666</v>
      </c>
      <c r="AA14" s="8">
        <v>10</v>
      </c>
      <c r="AB14" s="46">
        <f t="shared" si="11"/>
        <v>0.66666666666666663</v>
      </c>
      <c r="AC14" s="10"/>
      <c r="AD14" s="38">
        <f>'[1]global trimestre '!AE14</f>
        <v>87</v>
      </c>
      <c r="AE14" s="46">
        <f t="shared" si="12"/>
        <v>0.30208333333333331</v>
      </c>
      <c r="AF14" s="10"/>
      <c r="AG14" s="13">
        <v>32</v>
      </c>
      <c r="AH14" s="51">
        <v>0.53</v>
      </c>
      <c r="AI14" s="10"/>
    </row>
    <row r="15" spans="1:35" ht="15.75" thickBot="1" x14ac:dyDescent="0.3">
      <c r="A15" s="6"/>
      <c r="B15" s="7" t="s">
        <v>24</v>
      </c>
      <c r="C15" s="8">
        <v>2</v>
      </c>
      <c r="D15" s="46">
        <f t="shared" si="0"/>
        <v>0.1111111111111111</v>
      </c>
      <c r="E15" s="8">
        <v>2</v>
      </c>
      <c r="F15" s="46">
        <f t="shared" si="1"/>
        <v>0.18181818181818182</v>
      </c>
      <c r="G15" s="8">
        <v>0</v>
      </c>
      <c r="H15" s="46">
        <f t="shared" si="2"/>
        <v>0</v>
      </c>
      <c r="I15" s="8">
        <v>1</v>
      </c>
      <c r="J15" s="46">
        <f t="shared" si="3"/>
        <v>1.7543859649122806E-2</v>
      </c>
      <c r="K15" s="28">
        <f>[1]fact!E13</f>
        <v>6.25E-2</v>
      </c>
      <c r="L15" s="46">
        <f>[1]fact!F13</f>
        <v>0</v>
      </c>
      <c r="M15" s="8">
        <v>0</v>
      </c>
      <c r="N15" s="46">
        <f t="shared" si="4"/>
        <v>0</v>
      </c>
      <c r="O15" s="8">
        <v>0</v>
      </c>
      <c r="P15" s="46">
        <f t="shared" si="5"/>
        <v>0</v>
      </c>
      <c r="Q15" s="8">
        <v>0</v>
      </c>
      <c r="R15" s="46">
        <f t="shared" si="6"/>
        <v>0</v>
      </c>
      <c r="S15" s="8">
        <v>0</v>
      </c>
      <c r="T15" s="46">
        <f t="shared" si="7"/>
        <v>0</v>
      </c>
      <c r="U15" s="8">
        <v>1</v>
      </c>
      <c r="V15" s="46">
        <f t="shared" si="8"/>
        <v>0.14285714285714285</v>
      </c>
      <c r="W15" s="8">
        <v>0</v>
      </c>
      <c r="X15" s="46">
        <f t="shared" si="9"/>
        <v>0</v>
      </c>
      <c r="Y15" s="8">
        <v>0</v>
      </c>
      <c r="Z15" s="46">
        <f t="shared" si="10"/>
        <v>0</v>
      </c>
      <c r="AA15" s="8">
        <v>0</v>
      </c>
      <c r="AB15" s="46">
        <f t="shared" si="11"/>
        <v>0</v>
      </c>
      <c r="AC15" s="10"/>
      <c r="AD15" s="38">
        <f>'[1]global trimestre '!AE15</f>
        <v>14</v>
      </c>
      <c r="AE15" s="46">
        <f t="shared" si="12"/>
        <v>4.8611111111111112E-2</v>
      </c>
      <c r="AF15" s="10"/>
      <c r="AG15" s="13">
        <v>5</v>
      </c>
      <c r="AH15" s="51">
        <v>0.08</v>
      </c>
      <c r="AI15" s="10"/>
    </row>
    <row r="16" spans="1:35" ht="15.75" thickBot="1" x14ac:dyDescent="0.3">
      <c r="A16" s="6"/>
      <c r="B16" s="7" t="s">
        <v>25</v>
      </c>
      <c r="C16" s="8">
        <v>1</v>
      </c>
      <c r="D16" s="46">
        <f t="shared" si="0"/>
        <v>5.5555555555555552E-2</v>
      </c>
      <c r="E16" s="8">
        <v>3</v>
      </c>
      <c r="F16" s="46">
        <f t="shared" si="1"/>
        <v>0.27272727272727271</v>
      </c>
      <c r="G16" s="8">
        <v>0</v>
      </c>
      <c r="H16" s="46">
        <f t="shared" si="2"/>
        <v>0</v>
      </c>
      <c r="I16" s="8">
        <v>0</v>
      </c>
      <c r="J16" s="46">
        <f t="shared" si="3"/>
        <v>0</v>
      </c>
      <c r="K16" s="28">
        <f>[1]fact!E14</f>
        <v>0.125</v>
      </c>
      <c r="L16" s="46">
        <f>[1]fact!F14</f>
        <v>0</v>
      </c>
      <c r="M16" s="8">
        <v>0</v>
      </c>
      <c r="N16" s="46">
        <f t="shared" si="4"/>
        <v>0</v>
      </c>
      <c r="O16" s="8">
        <v>0</v>
      </c>
      <c r="P16" s="46">
        <f t="shared" si="5"/>
        <v>0</v>
      </c>
      <c r="Q16" s="8">
        <v>0</v>
      </c>
      <c r="R16" s="46">
        <f t="shared" si="6"/>
        <v>0</v>
      </c>
      <c r="S16" s="8">
        <v>0</v>
      </c>
      <c r="T16" s="46">
        <f t="shared" si="7"/>
        <v>0</v>
      </c>
      <c r="U16" s="8">
        <v>0</v>
      </c>
      <c r="V16" s="46">
        <f t="shared" si="8"/>
        <v>0</v>
      </c>
      <c r="W16" s="8">
        <v>0</v>
      </c>
      <c r="X16" s="46">
        <f t="shared" si="9"/>
        <v>0</v>
      </c>
      <c r="Y16" s="8">
        <v>0</v>
      </c>
      <c r="Z16" s="46">
        <f t="shared" si="10"/>
        <v>0</v>
      </c>
      <c r="AA16" s="8">
        <v>0</v>
      </c>
      <c r="AB16" s="46">
        <f t="shared" si="11"/>
        <v>0</v>
      </c>
      <c r="AC16" s="10"/>
      <c r="AD16" s="38">
        <f>'[1]global trimestre '!AE16</f>
        <v>5</v>
      </c>
      <c r="AE16" s="46">
        <f t="shared" si="12"/>
        <v>1.7361111111111112E-2</v>
      </c>
      <c r="AF16" s="10"/>
      <c r="AG16" s="13">
        <v>3</v>
      </c>
      <c r="AH16" s="51">
        <v>0.05</v>
      </c>
      <c r="AI16" s="10"/>
    </row>
    <row r="17" spans="1:35" ht="15.75" thickBot="1" x14ac:dyDescent="0.3">
      <c r="A17" s="6" t="s">
        <v>27</v>
      </c>
      <c r="B17" s="7" t="s">
        <v>28</v>
      </c>
      <c r="C17" s="8">
        <v>10</v>
      </c>
      <c r="D17" s="46">
        <f t="shared" si="0"/>
        <v>0.55555555555555558</v>
      </c>
      <c r="E17" s="8">
        <v>5</v>
      </c>
      <c r="F17" s="46">
        <f t="shared" si="1"/>
        <v>0.45454545454545453</v>
      </c>
      <c r="G17" s="8">
        <v>71</v>
      </c>
      <c r="H17" s="46">
        <f t="shared" si="2"/>
        <v>0.66355140186915884</v>
      </c>
      <c r="I17" s="8">
        <v>49</v>
      </c>
      <c r="J17" s="46">
        <f t="shared" si="3"/>
        <v>0.85964912280701755</v>
      </c>
      <c r="K17" s="28">
        <f>[1]fact!E15</f>
        <v>0.5</v>
      </c>
      <c r="L17" s="46">
        <f>[1]fact!F15</f>
        <v>0</v>
      </c>
      <c r="M17" s="8">
        <v>18</v>
      </c>
      <c r="N17" s="46">
        <f t="shared" si="4"/>
        <v>0.9</v>
      </c>
      <c r="O17" s="8">
        <v>6</v>
      </c>
      <c r="P17" s="46">
        <f t="shared" si="5"/>
        <v>0.66666666666666663</v>
      </c>
      <c r="Q17" s="8">
        <v>2</v>
      </c>
      <c r="R17" s="46">
        <f t="shared" si="6"/>
        <v>0.33333333333333331</v>
      </c>
      <c r="S17" s="8">
        <v>2</v>
      </c>
      <c r="T17" s="46">
        <f t="shared" si="7"/>
        <v>0.2857142857142857</v>
      </c>
      <c r="U17" s="8">
        <v>0</v>
      </c>
      <c r="V17" s="46">
        <f t="shared" si="8"/>
        <v>0</v>
      </c>
      <c r="W17" s="8">
        <v>9</v>
      </c>
      <c r="X17" s="46">
        <f t="shared" si="9"/>
        <v>1</v>
      </c>
      <c r="Y17" s="8">
        <v>2</v>
      </c>
      <c r="Z17" s="46">
        <f t="shared" si="10"/>
        <v>0.33333333333333331</v>
      </c>
      <c r="AA17" s="8">
        <v>6</v>
      </c>
      <c r="AB17" s="46">
        <f t="shared" si="11"/>
        <v>0.4</v>
      </c>
      <c r="AC17" s="10"/>
      <c r="AD17" s="38">
        <f>'[1]global trimestre '!AE17</f>
        <v>182</v>
      </c>
      <c r="AE17" s="46">
        <f t="shared" si="12"/>
        <v>0.63194444444444442</v>
      </c>
      <c r="AF17" s="10"/>
      <c r="AG17" s="13">
        <v>16</v>
      </c>
      <c r="AH17" s="52">
        <v>0.27</v>
      </c>
      <c r="AI17" s="10"/>
    </row>
    <row r="18" spans="1:35" ht="15.75" thickBot="1" x14ac:dyDescent="0.3">
      <c r="A18" s="6"/>
      <c r="B18" s="7" t="s">
        <v>23</v>
      </c>
      <c r="C18" s="8">
        <v>7</v>
      </c>
      <c r="D18" s="46">
        <f t="shared" si="0"/>
        <v>0.3888888888888889</v>
      </c>
      <c r="E18" s="8">
        <v>3</v>
      </c>
      <c r="F18" s="46">
        <f t="shared" si="1"/>
        <v>0.27272727272727271</v>
      </c>
      <c r="G18" s="8">
        <v>33</v>
      </c>
      <c r="H18" s="46">
        <f t="shared" si="2"/>
        <v>0.30841121495327101</v>
      </c>
      <c r="I18" s="8">
        <v>7</v>
      </c>
      <c r="J18" s="46">
        <f t="shared" si="3"/>
        <v>0.12280701754385964</v>
      </c>
      <c r="K18" s="28">
        <f>[1]fact!E16</f>
        <v>0.375</v>
      </c>
      <c r="L18" s="46">
        <f>[1]fact!F16</f>
        <v>0</v>
      </c>
      <c r="M18" s="8">
        <v>2</v>
      </c>
      <c r="N18" s="46">
        <f t="shared" si="4"/>
        <v>0.1</v>
      </c>
      <c r="O18" s="8">
        <v>3</v>
      </c>
      <c r="P18" s="46">
        <f t="shared" si="5"/>
        <v>0.33333333333333331</v>
      </c>
      <c r="Q18" s="8">
        <v>4</v>
      </c>
      <c r="R18" s="46">
        <f t="shared" si="6"/>
        <v>0.66666666666666663</v>
      </c>
      <c r="S18" s="8">
        <v>5</v>
      </c>
      <c r="T18" s="46">
        <f t="shared" si="7"/>
        <v>0.7142857142857143</v>
      </c>
      <c r="U18" s="8">
        <v>7</v>
      </c>
      <c r="V18" s="46">
        <f t="shared" si="8"/>
        <v>1</v>
      </c>
      <c r="W18" s="8">
        <v>0</v>
      </c>
      <c r="X18" s="46">
        <f t="shared" si="9"/>
        <v>0</v>
      </c>
      <c r="Y18" s="8">
        <v>4</v>
      </c>
      <c r="Z18" s="46">
        <f t="shared" si="10"/>
        <v>0.66666666666666663</v>
      </c>
      <c r="AA18" s="8">
        <v>9</v>
      </c>
      <c r="AB18" s="46">
        <f t="shared" si="11"/>
        <v>0.6</v>
      </c>
      <c r="AC18" s="10"/>
      <c r="AD18" s="38">
        <f>'[1]global trimestre '!AE18</f>
        <v>92</v>
      </c>
      <c r="AE18" s="46">
        <f t="shared" si="12"/>
        <v>0.31944444444444442</v>
      </c>
      <c r="AF18" s="10"/>
      <c r="AG18" s="13">
        <v>38</v>
      </c>
      <c r="AH18" s="51">
        <v>0.63</v>
      </c>
      <c r="AI18" s="10"/>
    </row>
    <row r="19" spans="1:35" ht="15.75" thickBot="1" x14ac:dyDescent="0.3">
      <c r="A19" s="6"/>
      <c r="B19" s="7" t="s">
        <v>24</v>
      </c>
      <c r="C19" s="8">
        <v>1</v>
      </c>
      <c r="D19" s="46">
        <f t="shared" si="0"/>
        <v>5.5555555555555552E-2</v>
      </c>
      <c r="E19" s="8">
        <v>2</v>
      </c>
      <c r="F19" s="46">
        <f t="shared" si="1"/>
        <v>0.18181818181818182</v>
      </c>
      <c r="G19" s="8">
        <v>3</v>
      </c>
      <c r="H19" s="46">
        <f t="shared" si="2"/>
        <v>2.8037383177570093E-2</v>
      </c>
      <c r="I19" s="8">
        <v>1</v>
      </c>
      <c r="J19" s="46">
        <f t="shared" si="3"/>
        <v>1.7543859649122806E-2</v>
      </c>
      <c r="K19" s="28">
        <f>[1]fact!E17</f>
        <v>0</v>
      </c>
      <c r="L19" s="46">
        <f>[1]fact!F17</f>
        <v>0</v>
      </c>
      <c r="M19" s="8">
        <v>0</v>
      </c>
      <c r="N19" s="46">
        <f t="shared" si="4"/>
        <v>0</v>
      </c>
      <c r="O19" s="8">
        <v>0</v>
      </c>
      <c r="P19" s="46">
        <f t="shared" si="5"/>
        <v>0</v>
      </c>
      <c r="Q19" s="8">
        <v>0</v>
      </c>
      <c r="R19" s="46">
        <f t="shared" si="6"/>
        <v>0</v>
      </c>
      <c r="S19" s="8">
        <v>0</v>
      </c>
      <c r="T19" s="46">
        <f t="shared" si="7"/>
        <v>0</v>
      </c>
      <c r="U19" s="8">
        <v>0</v>
      </c>
      <c r="V19" s="46">
        <f t="shared" si="8"/>
        <v>0</v>
      </c>
      <c r="W19" s="8">
        <v>0</v>
      </c>
      <c r="X19" s="46">
        <f t="shared" si="9"/>
        <v>0</v>
      </c>
      <c r="Y19" s="8">
        <v>0</v>
      </c>
      <c r="Z19" s="46">
        <f t="shared" si="10"/>
        <v>0</v>
      </c>
      <c r="AA19" s="8">
        <v>0</v>
      </c>
      <c r="AB19" s="46">
        <f t="shared" si="11"/>
        <v>0</v>
      </c>
      <c r="AC19" s="10"/>
      <c r="AD19" s="38">
        <f>'[1]global trimestre '!AE19</f>
        <v>13</v>
      </c>
      <c r="AE19" s="46">
        <f t="shared" si="12"/>
        <v>4.5138888888888888E-2</v>
      </c>
      <c r="AF19" s="10"/>
      <c r="AG19" s="13">
        <v>4</v>
      </c>
      <c r="AH19" s="51">
        <v>7.0000000000000007E-2</v>
      </c>
      <c r="AI19" s="10"/>
    </row>
    <row r="20" spans="1:35" ht="15.75" thickBot="1" x14ac:dyDescent="0.3">
      <c r="A20" s="6"/>
      <c r="B20" s="7" t="s">
        <v>25</v>
      </c>
      <c r="C20" s="8">
        <v>0</v>
      </c>
      <c r="D20" s="46">
        <f t="shared" si="0"/>
        <v>0</v>
      </c>
      <c r="E20" s="8">
        <v>1</v>
      </c>
      <c r="F20" s="46">
        <f t="shared" si="1"/>
        <v>9.0909090909090912E-2</v>
      </c>
      <c r="G20" s="8">
        <v>0</v>
      </c>
      <c r="H20" s="46">
        <f t="shared" si="2"/>
        <v>0</v>
      </c>
      <c r="I20" s="8">
        <v>0</v>
      </c>
      <c r="J20" s="46">
        <f t="shared" si="3"/>
        <v>0</v>
      </c>
      <c r="K20" s="28">
        <f>[1]fact!E18</f>
        <v>6.25E-2</v>
      </c>
      <c r="L20" s="46">
        <f>[1]fact!F18</f>
        <v>0</v>
      </c>
      <c r="M20" s="8">
        <v>0</v>
      </c>
      <c r="N20" s="46">
        <f t="shared" si="4"/>
        <v>0</v>
      </c>
      <c r="O20" s="8">
        <v>0</v>
      </c>
      <c r="P20" s="46">
        <f t="shared" si="5"/>
        <v>0</v>
      </c>
      <c r="Q20" s="8">
        <v>0</v>
      </c>
      <c r="R20" s="46">
        <f t="shared" si="6"/>
        <v>0</v>
      </c>
      <c r="S20" s="8">
        <v>0</v>
      </c>
      <c r="T20" s="46">
        <f t="shared" si="7"/>
        <v>0</v>
      </c>
      <c r="U20" s="8">
        <v>0</v>
      </c>
      <c r="V20" s="46">
        <f t="shared" si="8"/>
        <v>0</v>
      </c>
      <c r="W20" s="8">
        <v>0</v>
      </c>
      <c r="X20" s="46">
        <f t="shared" si="9"/>
        <v>0</v>
      </c>
      <c r="Y20" s="8">
        <v>0</v>
      </c>
      <c r="Z20" s="46">
        <f t="shared" si="10"/>
        <v>0</v>
      </c>
      <c r="AA20" s="8">
        <v>0</v>
      </c>
      <c r="AB20" s="46">
        <f t="shared" si="11"/>
        <v>0</v>
      </c>
      <c r="AC20" s="10"/>
      <c r="AD20" s="38">
        <f>'[1]global trimestre '!AE20</f>
        <v>1</v>
      </c>
      <c r="AE20" s="46">
        <f t="shared" si="12"/>
        <v>3.472222222222222E-3</v>
      </c>
      <c r="AF20" s="10"/>
      <c r="AG20" s="13">
        <v>2</v>
      </c>
      <c r="AH20" s="51">
        <v>0.03</v>
      </c>
      <c r="AI20" s="10"/>
    </row>
    <row r="21" spans="1:35" ht="15.75" thickBot="1" x14ac:dyDescent="0.3">
      <c r="A21" s="6" t="s">
        <v>29</v>
      </c>
      <c r="B21" s="7" t="s">
        <v>30</v>
      </c>
      <c r="C21" s="8">
        <v>9</v>
      </c>
      <c r="D21" s="46">
        <f t="shared" si="0"/>
        <v>0.5</v>
      </c>
      <c r="E21" s="8">
        <v>2</v>
      </c>
      <c r="F21" s="46">
        <f t="shared" si="1"/>
        <v>0.18181818181818182</v>
      </c>
      <c r="G21" s="8">
        <v>65</v>
      </c>
      <c r="H21" s="46">
        <f t="shared" si="2"/>
        <v>0.60747663551401865</v>
      </c>
      <c r="I21" s="8">
        <v>46</v>
      </c>
      <c r="J21" s="46">
        <f t="shared" si="3"/>
        <v>0.80701754385964908</v>
      </c>
      <c r="K21" s="28">
        <f>[1]fact!E19</f>
        <v>0.625</v>
      </c>
      <c r="L21" s="46">
        <f>[1]fact!F19</f>
        <v>0</v>
      </c>
      <c r="M21" s="8">
        <v>16</v>
      </c>
      <c r="N21" s="46">
        <f t="shared" si="4"/>
        <v>0.8</v>
      </c>
      <c r="O21" s="8">
        <v>4</v>
      </c>
      <c r="P21" s="46">
        <f t="shared" si="5"/>
        <v>0.44444444444444442</v>
      </c>
      <c r="Q21" s="8">
        <v>2</v>
      </c>
      <c r="R21" s="46">
        <f t="shared" si="6"/>
        <v>0.33333333333333331</v>
      </c>
      <c r="S21" s="8">
        <v>1</v>
      </c>
      <c r="T21" s="46">
        <f t="shared" si="7"/>
        <v>0.14285714285714285</v>
      </c>
      <c r="U21" s="8">
        <v>0</v>
      </c>
      <c r="V21" s="46">
        <f t="shared" si="8"/>
        <v>0</v>
      </c>
      <c r="W21" s="8">
        <v>8</v>
      </c>
      <c r="X21" s="46">
        <f t="shared" si="9"/>
        <v>0.88888888888888884</v>
      </c>
      <c r="Y21" s="8">
        <v>2</v>
      </c>
      <c r="Z21" s="46">
        <f t="shared" si="10"/>
        <v>0.33333333333333331</v>
      </c>
      <c r="AA21" s="8">
        <v>4</v>
      </c>
      <c r="AB21" s="46">
        <f t="shared" si="11"/>
        <v>0.26666666666666666</v>
      </c>
      <c r="AC21" s="10"/>
      <c r="AD21" s="38">
        <f>'[1]global trimestre '!AE21</f>
        <v>160</v>
      </c>
      <c r="AE21" s="46">
        <f t="shared" si="12"/>
        <v>0.55555555555555558</v>
      </c>
      <c r="AF21" s="10"/>
      <c r="AG21" s="13">
        <v>19</v>
      </c>
      <c r="AH21" s="52">
        <v>0.32</v>
      </c>
      <c r="AI21" s="10"/>
    </row>
    <row r="22" spans="1:35" ht="15.75" thickBot="1" x14ac:dyDescent="0.3">
      <c r="A22" s="6"/>
      <c r="B22" s="7" t="s">
        <v>23</v>
      </c>
      <c r="C22" s="8">
        <v>7</v>
      </c>
      <c r="D22" s="46">
        <f t="shared" si="0"/>
        <v>0.3888888888888889</v>
      </c>
      <c r="E22" s="8">
        <v>3</v>
      </c>
      <c r="F22" s="46">
        <f t="shared" si="1"/>
        <v>0.27272727272727271</v>
      </c>
      <c r="G22" s="8">
        <v>34</v>
      </c>
      <c r="H22" s="46">
        <f t="shared" si="2"/>
        <v>0.31775700934579437</v>
      </c>
      <c r="I22" s="8">
        <v>10</v>
      </c>
      <c r="J22" s="46">
        <f t="shared" si="3"/>
        <v>0.17543859649122806</v>
      </c>
      <c r="K22" s="28">
        <f>[1]fact!E20</f>
        <v>0.3125</v>
      </c>
      <c r="L22" s="46">
        <f>[1]fact!F20</f>
        <v>0</v>
      </c>
      <c r="M22" s="8">
        <v>4</v>
      </c>
      <c r="N22" s="46">
        <f t="shared" si="4"/>
        <v>0.2</v>
      </c>
      <c r="O22" s="8">
        <v>5</v>
      </c>
      <c r="P22" s="46">
        <f t="shared" si="5"/>
        <v>0.55555555555555558</v>
      </c>
      <c r="Q22" s="8">
        <v>4</v>
      </c>
      <c r="R22" s="46">
        <f t="shared" si="6"/>
        <v>0.66666666666666663</v>
      </c>
      <c r="S22" s="8">
        <v>6</v>
      </c>
      <c r="T22" s="46">
        <f t="shared" si="7"/>
        <v>0.8571428571428571</v>
      </c>
      <c r="U22" s="8">
        <v>7</v>
      </c>
      <c r="V22" s="46">
        <f t="shared" si="8"/>
        <v>1</v>
      </c>
      <c r="W22" s="8">
        <v>1</v>
      </c>
      <c r="X22" s="46">
        <f t="shared" si="9"/>
        <v>0.1111111111111111</v>
      </c>
      <c r="Y22" s="8">
        <v>4</v>
      </c>
      <c r="Z22" s="46">
        <f t="shared" si="10"/>
        <v>0.66666666666666663</v>
      </c>
      <c r="AA22" s="8">
        <v>11</v>
      </c>
      <c r="AB22" s="46">
        <f t="shared" si="11"/>
        <v>0.73333333333333328</v>
      </c>
      <c r="AC22" s="10"/>
      <c r="AD22" s="38">
        <f>'[1]global trimestre '!AE22</f>
        <v>106</v>
      </c>
      <c r="AE22" s="46">
        <f t="shared" si="12"/>
        <v>0.36805555555555558</v>
      </c>
      <c r="AF22" s="10"/>
      <c r="AG22" s="13">
        <v>33</v>
      </c>
      <c r="AH22" s="51">
        <v>0.55000000000000004</v>
      </c>
      <c r="AI22" s="10"/>
    </row>
    <row r="23" spans="1:35" ht="15.75" thickBot="1" x14ac:dyDescent="0.3">
      <c r="A23" s="6"/>
      <c r="B23" s="7" t="s">
        <v>24</v>
      </c>
      <c r="C23" s="8">
        <v>1</v>
      </c>
      <c r="D23" s="46">
        <f t="shared" si="0"/>
        <v>5.5555555555555552E-2</v>
      </c>
      <c r="E23" s="8">
        <v>4</v>
      </c>
      <c r="F23" s="46">
        <f t="shared" si="1"/>
        <v>0.36363636363636365</v>
      </c>
      <c r="G23" s="8">
        <v>4</v>
      </c>
      <c r="H23" s="46">
        <f t="shared" si="2"/>
        <v>3.7383177570093455E-2</v>
      </c>
      <c r="I23" s="8">
        <v>1</v>
      </c>
      <c r="J23" s="46">
        <f t="shared" si="3"/>
        <v>1.7543859649122806E-2</v>
      </c>
      <c r="K23" s="28">
        <f>[1]fact!E21</f>
        <v>0</v>
      </c>
      <c r="L23" s="46">
        <f>[1]fact!F21</f>
        <v>0</v>
      </c>
      <c r="M23" s="8">
        <v>0</v>
      </c>
      <c r="N23" s="46">
        <f t="shared" si="4"/>
        <v>0</v>
      </c>
      <c r="O23" s="8">
        <v>0</v>
      </c>
      <c r="P23" s="46">
        <f t="shared" si="5"/>
        <v>0</v>
      </c>
      <c r="Q23" s="8">
        <v>0</v>
      </c>
      <c r="R23" s="46">
        <f t="shared" si="6"/>
        <v>0</v>
      </c>
      <c r="S23" s="8">
        <v>0</v>
      </c>
      <c r="T23" s="46">
        <f t="shared" si="7"/>
        <v>0</v>
      </c>
      <c r="U23" s="8">
        <v>0</v>
      </c>
      <c r="V23" s="46">
        <f t="shared" si="8"/>
        <v>0</v>
      </c>
      <c r="W23" s="8">
        <v>0</v>
      </c>
      <c r="X23" s="46">
        <f t="shared" si="9"/>
        <v>0</v>
      </c>
      <c r="Y23" s="8">
        <v>0</v>
      </c>
      <c r="Z23" s="46">
        <f t="shared" si="10"/>
        <v>0</v>
      </c>
      <c r="AA23" s="8">
        <v>0</v>
      </c>
      <c r="AB23" s="46">
        <f t="shared" si="11"/>
        <v>0</v>
      </c>
      <c r="AC23" s="10"/>
      <c r="AD23" s="38">
        <f>'[1]global trimestre '!AE23</f>
        <v>15</v>
      </c>
      <c r="AE23" s="46">
        <f t="shared" si="12"/>
        <v>5.2083333333333336E-2</v>
      </c>
      <c r="AF23" s="10"/>
      <c r="AG23" s="13">
        <v>6</v>
      </c>
      <c r="AH23" s="51">
        <v>0.1</v>
      </c>
      <c r="AI23" s="10"/>
    </row>
    <row r="24" spans="1:35" ht="12" customHeight="1" thickBot="1" x14ac:dyDescent="0.3">
      <c r="A24" s="6"/>
      <c r="B24" s="7" t="s">
        <v>25</v>
      </c>
      <c r="C24" s="8">
        <v>1</v>
      </c>
      <c r="D24" s="46">
        <f t="shared" si="0"/>
        <v>5.5555555555555552E-2</v>
      </c>
      <c r="E24" s="8">
        <v>2</v>
      </c>
      <c r="F24" s="46">
        <f t="shared" si="1"/>
        <v>0.18181818181818182</v>
      </c>
      <c r="G24" s="8">
        <v>0</v>
      </c>
      <c r="H24" s="46">
        <f t="shared" si="2"/>
        <v>0</v>
      </c>
      <c r="I24" s="8">
        <v>0</v>
      </c>
      <c r="J24" s="46">
        <f t="shared" si="3"/>
        <v>0</v>
      </c>
      <c r="K24" s="28">
        <f>[1]fact!E22</f>
        <v>6.25E-2</v>
      </c>
      <c r="L24" s="46">
        <f>[1]fact!F22</f>
        <v>0</v>
      </c>
      <c r="M24" s="8">
        <v>0</v>
      </c>
      <c r="N24" s="46">
        <f t="shared" si="4"/>
        <v>0</v>
      </c>
      <c r="O24" s="8">
        <v>0</v>
      </c>
      <c r="P24" s="46">
        <f t="shared" si="5"/>
        <v>0</v>
      </c>
      <c r="Q24" s="8">
        <v>0</v>
      </c>
      <c r="R24" s="46">
        <f t="shared" si="6"/>
        <v>0</v>
      </c>
      <c r="S24" s="8">
        <v>0</v>
      </c>
      <c r="T24" s="46">
        <f t="shared" si="7"/>
        <v>0</v>
      </c>
      <c r="U24" s="8">
        <v>0</v>
      </c>
      <c r="V24" s="46">
        <f t="shared" si="8"/>
        <v>0</v>
      </c>
      <c r="W24" s="8">
        <v>0</v>
      </c>
      <c r="X24" s="46">
        <f t="shared" si="9"/>
        <v>0</v>
      </c>
      <c r="Y24" s="8">
        <v>0</v>
      </c>
      <c r="Z24" s="46">
        <f t="shared" si="10"/>
        <v>0</v>
      </c>
      <c r="AA24" s="8">
        <v>0</v>
      </c>
      <c r="AB24" s="46">
        <f t="shared" si="11"/>
        <v>0</v>
      </c>
      <c r="AC24" s="10"/>
      <c r="AD24" s="38">
        <f>'[1]global trimestre '!AE24</f>
        <v>3</v>
      </c>
      <c r="AE24" s="46">
        <f t="shared" si="12"/>
        <v>1.0416666666666666E-2</v>
      </c>
      <c r="AF24" s="10"/>
      <c r="AG24" s="13">
        <v>2</v>
      </c>
      <c r="AH24" s="51">
        <v>0.03</v>
      </c>
      <c r="AI24" s="10"/>
    </row>
    <row r="25" spans="1:35" ht="15.75" thickBot="1" x14ac:dyDescent="0.3">
      <c r="A25" s="6" t="s">
        <v>31</v>
      </c>
      <c r="B25" s="7" t="s">
        <v>28</v>
      </c>
      <c r="C25" s="8">
        <v>8</v>
      </c>
      <c r="D25" s="46">
        <f t="shared" si="0"/>
        <v>0.44444444444444442</v>
      </c>
      <c r="E25" s="8">
        <v>2</v>
      </c>
      <c r="F25" s="46">
        <f t="shared" si="1"/>
        <v>0.18181818181818182</v>
      </c>
      <c r="G25" s="8">
        <v>70</v>
      </c>
      <c r="H25" s="46">
        <f t="shared" si="2"/>
        <v>0.65420560747663548</v>
      </c>
      <c r="I25" s="8">
        <v>97</v>
      </c>
      <c r="J25" s="46">
        <f t="shared" si="3"/>
        <v>1.7017543859649122</v>
      </c>
      <c r="K25" s="28">
        <f>[1]fact!E23</f>
        <v>0.625</v>
      </c>
      <c r="L25" s="46">
        <f>[1]fact!F23</f>
        <v>0</v>
      </c>
      <c r="M25" s="8">
        <v>19</v>
      </c>
      <c r="N25" s="46">
        <f t="shared" si="4"/>
        <v>0.95</v>
      </c>
      <c r="O25" s="8">
        <v>6</v>
      </c>
      <c r="P25" s="46">
        <f t="shared" si="5"/>
        <v>0.66666666666666663</v>
      </c>
      <c r="Q25" s="8">
        <v>3</v>
      </c>
      <c r="R25" s="46">
        <f t="shared" si="6"/>
        <v>0.5</v>
      </c>
      <c r="S25" s="8">
        <v>1</v>
      </c>
      <c r="T25" s="46">
        <f t="shared" si="7"/>
        <v>0.14285714285714285</v>
      </c>
      <c r="U25" s="8">
        <v>0</v>
      </c>
      <c r="V25" s="46">
        <f t="shared" si="8"/>
        <v>0</v>
      </c>
      <c r="W25" s="8">
        <v>9</v>
      </c>
      <c r="X25" s="46">
        <f t="shared" si="9"/>
        <v>1</v>
      </c>
      <c r="Y25" s="8">
        <v>1</v>
      </c>
      <c r="Z25" s="46">
        <f t="shared" si="10"/>
        <v>0.16666666666666666</v>
      </c>
      <c r="AA25" s="8">
        <v>9</v>
      </c>
      <c r="AB25" s="46">
        <f t="shared" si="11"/>
        <v>0.6</v>
      </c>
      <c r="AC25" s="10"/>
      <c r="AD25" s="38">
        <f>'[1]global trimestre '!AE25</f>
        <v>176</v>
      </c>
      <c r="AE25" s="46">
        <f t="shared" si="12"/>
        <v>0.61111111111111116</v>
      </c>
      <c r="AF25" s="10"/>
      <c r="AG25" s="13">
        <v>18</v>
      </c>
      <c r="AH25" s="52">
        <v>0.3</v>
      </c>
      <c r="AI25" s="10"/>
    </row>
    <row r="26" spans="1:35" ht="15.75" thickBot="1" x14ac:dyDescent="0.3">
      <c r="A26" s="6"/>
      <c r="B26" s="7" t="s">
        <v>23</v>
      </c>
      <c r="C26" s="8">
        <v>7</v>
      </c>
      <c r="D26" s="46">
        <f t="shared" si="0"/>
        <v>0.3888888888888889</v>
      </c>
      <c r="E26" s="8">
        <v>5</v>
      </c>
      <c r="F26" s="46">
        <f t="shared" si="1"/>
        <v>0.45454545454545453</v>
      </c>
      <c r="G26" s="8">
        <v>37</v>
      </c>
      <c r="H26" s="46">
        <f t="shared" si="2"/>
        <v>0.34579439252336447</v>
      </c>
      <c r="I26" s="8">
        <v>9</v>
      </c>
      <c r="J26" s="46">
        <f t="shared" si="3"/>
        <v>0.15789473684210525</v>
      </c>
      <c r="K26" s="28">
        <f>[1]fact!E24</f>
        <v>0.25</v>
      </c>
      <c r="L26" s="46">
        <f>[1]fact!F24</f>
        <v>0</v>
      </c>
      <c r="M26" s="8">
        <v>1</v>
      </c>
      <c r="N26" s="46">
        <f t="shared" si="4"/>
        <v>0.05</v>
      </c>
      <c r="O26" s="8">
        <v>3</v>
      </c>
      <c r="P26" s="46">
        <f t="shared" si="5"/>
        <v>0.33333333333333331</v>
      </c>
      <c r="Q26" s="8">
        <v>3</v>
      </c>
      <c r="R26" s="46">
        <f t="shared" si="6"/>
        <v>0.5</v>
      </c>
      <c r="S26" s="8">
        <v>6</v>
      </c>
      <c r="T26" s="46">
        <f t="shared" si="7"/>
        <v>0.8571428571428571</v>
      </c>
      <c r="U26" s="8">
        <v>7</v>
      </c>
      <c r="V26" s="46">
        <f t="shared" si="8"/>
        <v>1</v>
      </c>
      <c r="W26" s="8">
        <v>0</v>
      </c>
      <c r="X26" s="46">
        <f t="shared" si="9"/>
        <v>0</v>
      </c>
      <c r="Y26" s="8">
        <v>5</v>
      </c>
      <c r="Z26" s="46">
        <f t="shared" si="10"/>
        <v>0.83333333333333337</v>
      </c>
      <c r="AA26" s="8">
        <v>6</v>
      </c>
      <c r="AB26" s="46">
        <f t="shared" si="11"/>
        <v>0.4</v>
      </c>
      <c r="AC26" s="10"/>
      <c r="AD26" s="38">
        <f>'[1]global trimestre '!AE26</f>
        <v>99</v>
      </c>
      <c r="AE26" s="46">
        <f t="shared" si="12"/>
        <v>0.34375</v>
      </c>
      <c r="AF26" s="10"/>
      <c r="AG26" s="13">
        <v>39</v>
      </c>
      <c r="AH26" s="51">
        <v>0.65</v>
      </c>
      <c r="AI26" s="10"/>
    </row>
    <row r="27" spans="1:35" ht="15.75" thickBot="1" x14ac:dyDescent="0.3">
      <c r="A27" s="6"/>
      <c r="B27" s="7" t="s">
        <v>24</v>
      </c>
      <c r="C27" s="8">
        <v>2</v>
      </c>
      <c r="D27" s="46">
        <f t="shared" si="0"/>
        <v>0.1111111111111111</v>
      </c>
      <c r="E27" s="8">
        <v>3</v>
      </c>
      <c r="F27" s="46">
        <f t="shared" si="1"/>
        <v>0.27272727272727271</v>
      </c>
      <c r="G27" s="8">
        <v>0</v>
      </c>
      <c r="H27" s="46">
        <f t="shared" si="2"/>
        <v>0</v>
      </c>
      <c r="I27" s="8">
        <v>1</v>
      </c>
      <c r="J27" s="46">
        <f t="shared" si="3"/>
        <v>1.7543859649122806E-2</v>
      </c>
      <c r="K27" s="28">
        <f>[1]fact!E25</f>
        <v>6.25E-2</v>
      </c>
      <c r="L27" s="46">
        <f>[1]fact!F25</f>
        <v>0</v>
      </c>
      <c r="M27" s="8">
        <v>0</v>
      </c>
      <c r="N27" s="46">
        <f t="shared" si="4"/>
        <v>0</v>
      </c>
      <c r="O27" s="8">
        <v>0</v>
      </c>
      <c r="P27" s="46">
        <f t="shared" si="5"/>
        <v>0</v>
      </c>
      <c r="Q27" s="8">
        <v>0</v>
      </c>
      <c r="R27" s="46">
        <f t="shared" si="6"/>
        <v>0</v>
      </c>
      <c r="S27" s="8">
        <v>0</v>
      </c>
      <c r="T27" s="46">
        <f t="shared" si="7"/>
        <v>0</v>
      </c>
      <c r="U27" s="8">
        <v>0</v>
      </c>
      <c r="V27" s="46">
        <f t="shared" si="8"/>
        <v>0</v>
      </c>
      <c r="W27" s="8">
        <v>0</v>
      </c>
      <c r="X27" s="46">
        <f t="shared" si="9"/>
        <v>0</v>
      </c>
      <c r="Y27" s="8">
        <v>0</v>
      </c>
      <c r="Z27" s="46">
        <f t="shared" si="10"/>
        <v>0</v>
      </c>
      <c r="AA27" s="8">
        <v>0</v>
      </c>
      <c r="AB27" s="46">
        <f t="shared" si="11"/>
        <v>0</v>
      </c>
      <c r="AC27" s="10"/>
      <c r="AD27" s="38">
        <f>'[1]global trimestre '!AE27</f>
        <v>10</v>
      </c>
      <c r="AE27" s="46">
        <f t="shared" si="12"/>
        <v>3.4722222222222224E-2</v>
      </c>
      <c r="AF27" s="10"/>
      <c r="AG27" s="13">
        <v>2</v>
      </c>
      <c r="AH27" s="51">
        <v>0.03</v>
      </c>
      <c r="AI27" s="10"/>
    </row>
    <row r="28" spans="1:35" ht="13.5" customHeight="1" thickBot="1" x14ac:dyDescent="0.3">
      <c r="A28" s="6"/>
      <c r="B28" s="7" t="s">
        <v>25</v>
      </c>
      <c r="C28" s="8">
        <v>1</v>
      </c>
      <c r="D28" s="46">
        <f t="shared" si="0"/>
        <v>5.5555555555555552E-2</v>
      </c>
      <c r="E28" s="8">
        <v>1</v>
      </c>
      <c r="F28" s="46">
        <f t="shared" si="1"/>
        <v>9.0909090909090912E-2</v>
      </c>
      <c r="G28" s="8">
        <v>0</v>
      </c>
      <c r="H28" s="46">
        <f t="shared" si="2"/>
        <v>0</v>
      </c>
      <c r="I28" s="8">
        <v>0</v>
      </c>
      <c r="J28" s="46">
        <f t="shared" si="3"/>
        <v>0</v>
      </c>
      <c r="K28" s="28">
        <f>[1]fact!E26</f>
        <v>0</v>
      </c>
      <c r="L28" s="46">
        <f>[1]fact!F26</f>
        <v>0</v>
      </c>
      <c r="M28" s="8">
        <v>0</v>
      </c>
      <c r="N28" s="46">
        <f t="shared" si="4"/>
        <v>0</v>
      </c>
      <c r="O28" s="8">
        <v>0</v>
      </c>
      <c r="P28" s="46">
        <f t="shared" si="5"/>
        <v>0</v>
      </c>
      <c r="Q28" s="8">
        <v>0</v>
      </c>
      <c r="R28" s="46">
        <f t="shared" si="6"/>
        <v>0</v>
      </c>
      <c r="S28" s="8">
        <v>0</v>
      </c>
      <c r="T28" s="46">
        <f t="shared" si="7"/>
        <v>0</v>
      </c>
      <c r="U28" s="8">
        <v>0</v>
      </c>
      <c r="V28" s="46">
        <f t="shared" si="8"/>
        <v>0</v>
      </c>
      <c r="W28" s="8">
        <v>0</v>
      </c>
      <c r="X28" s="46">
        <f t="shared" si="9"/>
        <v>0</v>
      </c>
      <c r="Y28" s="8">
        <v>0</v>
      </c>
      <c r="Z28" s="46">
        <f t="shared" si="10"/>
        <v>0</v>
      </c>
      <c r="AA28" s="8">
        <v>0</v>
      </c>
      <c r="AB28" s="46">
        <f t="shared" si="11"/>
        <v>0</v>
      </c>
      <c r="AC28" s="10"/>
      <c r="AD28" s="38">
        <f>'[1]global trimestre '!AE28</f>
        <v>3</v>
      </c>
      <c r="AE28" s="46">
        <f t="shared" si="12"/>
        <v>1.0416666666666666E-2</v>
      </c>
      <c r="AF28" s="10"/>
      <c r="AG28" s="13">
        <v>1</v>
      </c>
      <c r="AH28" s="51">
        <v>0.02</v>
      </c>
      <c r="AI28" s="10"/>
    </row>
    <row r="29" spans="1:35" ht="15.75" thickBot="1" x14ac:dyDescent="0.3">
      <c r="A29" s="6" t="s">
        <v>32</v>
      </c>
      <c r="B29" s="7" t="s">
        <v>28</v>
      </c>
      <c r="C29" s="8">
        <v>7</v>
      </c>
      <c r="D29" s="46">
        <f t="shared" si="0"/>
        <v>0.3888888888888889</v>
      </c>
      <c r="E29" s="8">
        <v>2</v>
      </c>
      <c r="F29" s="46">
        <f t="shared" si="1"/>
        <v>0.18181818181818182</v>
      </c>
      <c r="G29" s="8">
        <v>66</v>
      </c>
      <c r="H29" s="46">
        <f t="shared" si="2"/>
        <v>0.61682242990654201</v>
      </c>
      <c r="I29" s="8">
        <v>43</v>
      </c>
      <c r="J29" s="46">
        <f t="shared" si="3"/>
        <v>0.75438596491228072</v>
      </c>
      <c r="K29" s="28">
        <f>[1]fact!E27</f>
        <v>0.8125</v>
      </c>
      <c r="L29" s="46">
        <f>[1]fact!F27</f>
        <v>0</v>
      </c>
      <c r="M29" s="8">
        <v>15</v>
      </c>
      <c r="N29" s="46">
        <f t="shared" si="4"/>
        <v>0.75</v>
      </c>
      <c r="O29" s="8">
        <v>6</v>
      </c>
      <c r="P29" s="46">
        <f t="shared" si="5"/>
        <v>0.66666666666666663</v>
      </c>
      <c r="Q29" s="8">
        <v>2</v>
      </c>
      <c r="R29" s="46">
        <f t="shared" si="6"/>
        <v>0.33333333333333331</v>
      </c>
      <c r="S29" s="8">
        <v>1</v>
      </c>
      <c r="T29" s="46">
        <f t="shared" si="7"/>
        <v>0.14285714285714285</v>
      </c>
      <c r="U29" s="8">
        <v>0</v>
      </c>
      <c r="V29" s="46">
        <f t="shared" si="8"/>
        <v>0</v>
      </c>
      <c r="W29" s="8">
        <v>8</v>
      </c>
      <c r="X29" s="46">
        <f t="shared" si="9"/>
        <v>0.88888888888888884</v>
      </c>
      <c r="Y29" s="8">
        <v>2</v>
      </c>
      <c r="Z29" s="46">
        <f t="shared" si="10"/>
        <v>0.33333333333333331</v>
      </c>
      <c r="AA29" s="8">
        <v>3</v>
      </c>
      <c r="AB29" s="46">
        <f t="shared" si="11"/>
        <v>0.2</v>
      </c>
      <c r="AC29" s="10"/>
      <c r="AD29" s="38">
        <f>'[1]global trimestre '!AE29</f>
        <v>155</v>
      </c>
      <c r="AE29" s="46">
        <f t="shared" si="12"/>
        <v>0.53819444444444442</v>
      </c>
      <c r="AF29" s="10"/>
      <c r="AG29" s="13">
        <v>15</v>
      </c>
      <c r="AH29" s="52">
        <v>0.25</v>
      </c>
      <c r="AI29" s="10"/>
    </row>
    <row r="30" spans="1:35" ht="12.75" customHeight="1" thickBot="1" x14ac:dyDescent="0.3">
      <c r="A30" s="6"/>
      <c r="B30" s="7" t="s">
        <v>23</v>
      </c>
      <c r="C30" s="8">
        <v>8</v>
      </c>
      <c r="D30" s="46">
        <f t="shared" si="0"/>
        <v>0.44444444444444442</v>
      </c>
      <c r="E30" s="8">
        <v>4</v>
      </c>
      <c r="F30" s="46">
        <f t="shared" si="1"/>
        <v>0.36363636363636365</v>
      </c>
      <c r="G30" s="8">
        <v>36</v>
      </c>
      <c r="H30" s="46">
        <f t="shared" si="2"/>
        <v>0.3364485981308411</v>
      </c>
      <c r="I30" s="8">
        <v>12</v>
      </c>
      <c r="J30" s="46">
        <f t="shared" si="3"/>
        <v>0.21052631578947367</v>
      </c>
      <c r="K30" s="28">
        <f>[1]fact!E28</f>
        <v>0.125</v>
      </c>
      <c r="L30" s="46">
        <f>[1]fact!F28</f>
        <v>0</v>
      </c>
      <c r="M30" s="8">
        <v>5</v>
      </c>
      <c r="N30" s="46">
        <f t="shared" si="4"/>
        <v>0.25</v>
      </c>
      <c r="O30" s="8">
        <v>3</v>
      </c>
      <c r="P30" s="46">
        <f t="shared" si="5"/>
        <v>0.33333333333333331</v>
      </c>
      <c r="Q30" s="8">
        <v>3</v>
      </c>
      <c r="R30" s="46">
        <f t="shared" si="6"/>
        <v>0.5</v>
      </c>
      <c r="S30" s="8">
        <v>5</v>
      </c>
      <c r="T30" s="46">
        <f t="shared" si="7"/>
        <v>0.7142857142857143</v>
      </c>
      <c r="U30" s="8">
        <v>7</v>
      </c>
      <c r="V30" s="46">
        <f t="shared" si="8"/>
        <v>1</v>
      </c>
      <c r="W30" s="8">
        <v>1</v>
      </c>
      <c r="X30" s="46">
        <f t="shared" si="9"/>
        <v>0.1111111111111111</v>
      </c>
      <c r="Y30" s="8">
        <v>4</v>
      </c>
      <c r="Z30" s="46">
        <f t="shared" si="10"/>
        <v>0.66666666666666663</v>
      </c>
      <c r="AA30" s="8">
        <v>10</v>
      </c>
      <c r="AB30" s="46">
        <f t="shared" si="11"/>
        <v>0.66666666666666663</v>
      </c>
      <c r="AC30" s="10"/>
      <c r="AD30" s="38">
        <f>'[1]global trimestre '!AE30</f>
        <v>111</v>
      </c>
      <c r="AE30" s="46">
        <f t="shared" si="12"/>
        <v>0.38541666666666669</v>
      </c>
      <c r="AF30" s="10"/>
      <c r="AG30" s="13">
        <v>38</v>
      </c>
      <c r="AH30" s="51">
        <v>0.63</v>
      </c>
      <c r="AI30" s="10"/>
    </row>
    <row r="31" spans="1:35" ht="15" customHeight="1" thickBot="1" x14ac:dyDescent="0.3">
      <c r="A31" s="6"/>
      <c r="B31" s="7" t="s">
        <v>24</v>
      </c>
      <c r="C31" s="8">
        <v>1</v>
      </c>
      <c r="D31" s="46">
        <f t="shared" si="0"/>
        <v>5.5555555555555552E-2</v>
      </c>
      <c r="E31" s="8">
        <v>3</v>
      </c>
      <c r="F31" s="46">
        <f t="shared" si="1"/>
        <v>0.27272727272727271</v>
      </c>
      <c r="G31" s="8">
        <v>5</v>
      </c>
      <c r="H31" s="46">
        <f t="shared" si="2"/>
        <v>4.6728971962616821E-2</v>
      </c>
      <c r="I31" s="8">
        <v>2</v>
      </c>
      <c r="J31" s="46">
        <f t="shared" si="3"/>
        <v>3.5087719298245612E-2</v>
      </c>
      <c r="K31" s="28">
        <f>[1]fact!E29</f>
        <v>6.25E-2</v>
      </c>
      <c r="L31" s="46">
        <f>[1]fact!F29</f>
        <v>0</v>
      </c>
      <c r="M31" s="8">
        <v>0</v>
      </c>
      <c r="N31" s="46">
        <f t="shared" si="4"/>
        <v>0</v>
      </c>
      <c r="O31" s="8">
        <v>0</v>
      </c>
      <c r="P31" s="46">
        <f t="shared" si="5"/>
        <v>0</v>
      </c>
      <c r="Q31" s="8">
        <v>1</v>
      </c>
      <c r="R31" s="46">
        <f t="shared" si="6"/>
        <v>0.16666666666666666</v>
      </c>
      <c r="S31" s="8">
        <v>2</v>
      </c>
      <c r="T31" s="46">
        <f t="shared" si="7"/>
        <v>0.2857142857142857</v>
      </c>
      <c r="U31" s="8">
        <v>0</v>
      </c>
      <c r="V31" s="46">
        <f t="shared" si="8"/>
        <v>0</v>
      </c>
      <c r="W31" s="8">
        <v>0</v>
      </c>
      <c r="X31" s="46">
        <f t="shared" si="9"/>
        <v>0</v>
      </c>
      <c r="Y31" s="8">
        <v>0</v>
      </c>
      <c r="Z31" s="46">
        <f t="shared" si="10"/>
        <v>0</v>
      </c>
      <c r="AA31" s="8">
        <v>2</v>
      </c>
      <c r="AB31" s="46">
        <f t="shared" si="11"/>
        <v>0.13333333333333333</v>
      </c>
      <c r="AC31" s="10"/>
      <c r="AD31" s="38">
        <f>'[1]global trimestre '!AE31</f>
        <v>18</v>
      </c>
      <c r="AE31" s="46">
        <f t="shared" si="12"/>
        <v>6.25E-2</v>
      </c>
      <c r="AF31" s="10"/>
      <c r="AG31" s="13">
        <v>6</v>
      </c>
      <c r="AH31" s="51">
        <v>0.1</v>
      </c>
      <c r="AI31" s="10"/>
    </row>
    <row r="32" spans="1:35" ht="15" customHeight="1" thickBot="1" x14ac:dyDescent="0.3">
      <c r="A32" s="6"/>
      <c r="B32" s="7" t="s">
        <v>25</v>
      </c>
      <c r="C32" s="8">
        <v>2</v>
      </c>
      <c r="D32" s="46">
        <f t="shared" si="0"/>
        <v>0.1111111111111111</v>
      </c>
      <c r="E32" s="8">
        <v>2</v>
      </c>
      <c r="F32" s="46">
        <f t="shared" si="1"/>
        <v>0.18181818181818182</v>
      </c>
      <c r="G32" s="8">
        <v>0</v>
      </c>
      <c r="H32" s="46">
        <f t="shared" si="2"/>
        <v>0</v>
      </c>
      <c r="I32" s="8">
        <v>0</v>
      </c>
      <c r="J32" s="46">
        <f t="shared" si="3"/>
        <v>0</v>
      </c>
      <c r="K32" s="27">
        <f>[1]fact!E30</f>
        <v>0.1875</v>
      </c>
      <c r="L32" s="46">
        <f>[1]fact!F30</f>
        <v>0</v>
      </c>
      <c r="M32" s="8">
        <v>0</v>
      </c>
      <c r="N32" s="46">
        <f t="shared" si="4"/>
        <v>0</v>
      </c>
      <c r="O32" s="8">
        <v>0</v>
      </c>
      <c r="P32" s="46">
        <f t="shared" si="5"/>
        <v>0</v>
      </c>
      <c r="Q32" s="8">
        <v>0</v>
      </c>
      <c r="R32" s="46">
        <f t="shared" si="6"/>
        <v>0</v>
      </c>
      <c r="S32" s="8">
        <v>0</v>
      </c>
      <c r="T32" s="46">
        <f t="shared" si="7"/>
        <v>0</v>
      </c>
      <c r="U32" s="8">
        <v>0</v>
      </c>
      <c r="V32" s="46">
        <f t="shared" si="8"/>
        <v>0</v>
      </c>
      <c r="W32" s="8">
        <v>0</v>
      </c>
      <c r="X32" s="46">
        <f t="shared" si="9"/>
        <v>0</v>
      </c>
      <c r="Y32" s="8">
        <v>0</v>
      </c>
      <c r="Z32" s="46">
        <f t="shared" si="10"/>
        <v>0</v>
      </c>
      <c r="AA32" s="8">
        <v>0</v>
      </c>
      <c r="AB32" s="46">
        <f t="shared" si="11"/>
        <v>0</v>
      </c>
      <c r="AC32" s="10"/>
      <c r="AD32" s="38">
        <f>'[1]global trimestre '!AE32</f>
        <v>5</v>
      </c>
      <c r="AE32" s="46">
        <f t="shared" si="12"/>
        <v>1.7361111111111112E-2</v>
      </c>
      <c r="AF32" s="10"/>
      <c r="AG32" s="13">
        <v>1</v>
      </c>
      <c r="AH32" s="51">
        <v>0.02</v>
      </c>
      <c r="AI32" s="10"/>
    </row>
    <row r="33" spans="1:35" x14ac:dyDescent="0.25">
      <c r="A33" s="6" t="s">
        <v>33</v>
      </c>
      <c r="B33" s="7" t="s">
        <v>28</v>
      </c>
      <c r="C33" s="8">
        <v>10</v>
      </c>
      <c r="D33" s="46">
        <f t="shared" si="0"/>
        <v>0.55555555555555558</v>
      </c>
      <c r="E33" s="8">
        <v>4</v>
      </c>
      <c r="F33" s="46">
        <f t="shared" si="1"/>
        <v>0.36363636363636365</v>
      </c>
      <c r="G33" s="8">
        <v>73</v>
      </c>
      <c r="H33" s="46">
        <f t="shared" si="2"/>
        <v>0.68224299065420557</v>
      </c>
      <c r="I33" s="8">
        <v>43</v>
      </c>
      <c r="J33" s="46">
        <f t="shared" si="3"/>
        <v>0.75438596491228072</v>
      </c>
      <c r="K33" s="28">
        <f>[1]fact!E31</f>
        <v>0.8125</v>
      </c>
      <c r="L33" s="46">
        <f>[1]fact!F31</f>
        <v>0</v>
      </c>
      <c r="M33" s="8">
        <v>18</v>
      </c>
      <c r="N33" s="46">
        <f t="shared" si="4"/>
        <v>0.9</v>
      </c>
      <c r="O33" s="8">
        <v>6</v>
      </c>
      <c r="P33" s="46">
        <f t="shared" si="5"/>
        <v>0.66666666666666663</v>
      </c>
      <c r="Q33" s="8">
        <v>2</v>
      </c>
      <c r="R33" s="46">
        <f t="shared" si="6"/>
        <v>0.33333333333333331</v>
      </c>
      <c r="S33" s="8">
        <v>0</v>
      </c>
      <c r="T33" s="46">
        <f t="shared" si="7"/>
        <v>0</v>
      </c>
      <c r="U33" s="8">
        <v>0</v>
      </c>
      <c r="V33" s="46">
        <f t="shared" si="8"/>
        <v>0</v>
      </c>
      <c r="W33" s="8">
        <v>6</v>
      </c>
      <c r="X33" s="46">
        <f t="shared" si="9"/>
        <v>0.66666666666666663</v>
      </c>
      <c r="Y33" s="8">
        <v>2</v>
      </c>
      <c r="Z33" s="46">
        <f t="shared" si="10"/>
        <v>0.33333333333333331</v>
      </c>
      <c r="AA33" s="8">
        <v>5</v>
      </c>
      <c r="AB33" s="46">
        <f t="shared" si="11"/>
        <v>0.33333333333333331</v>
      </c>
      <c r="AC33" s="10"/>
      <c r="AD33" s="38">
        <f>'[1]global trimestre '!AE33</f>
        <v>172</v>
      </c>
      <c r="AE33" s="46">
        <f t="shared" si="12"/>
        <v>0.59722222222222221</v>
      </c>
      <c r="AF33" s="10"/>
      <c r="AG33" s="13">
        <v>16</v>
      </c>
      <c r="AH33" s="53">
        <f>(AG33/60)</f>
        <v>0.26666666666666666</v>
      </c>
      <c r="AI33" s="10"/>
    </row>
    <row r="34" spans="1:35" x14ac:dyDescent="0.25">
      <c r="A34" s="6"/>
      <c r="B34" s="7" t="s">
        <v>23</v>
      </c>
      <c r="C34" s="8">
        <v>8</v>
      </c>
      <c r="D34" s="46">
        <f t="shared" si="0"/>
        <v>0.44444444444444442</v>
      </c>
      <c r="E34" s="8">
        <v>6</v>
      </c>
      <c r="F34" s="46">
        <f t="shared" si="1"/>
        <v>0.54545454545454541</v>
      </c>
      <c r="G34" s="8">
        <v>34</v>
      </c>
      <c r="H34" s="46">
        <f t="shared" si="2"/>
        <v>0.31775700934579437</v>
      </c>
      <c r="I34" s="8">
        <v>13</v>
      </c>
      <c r="J34" s="46">
        <f t="shared" si="3"/>
        <v>0.22807017543859648</v>
      </c>
      <c r="K34" s="28">
        <f>[1]fact!E32</f>
        <v>0</v>
      </c>
      <c r="L34" s="46">
        <f>[1]fact!F32</f>
        <v>0</v>
      </c>
      <c r="M34" s="8">
        <v>2</v>
      </c>
      <c r="N34" s="46">
        <f t="shared" si="4"/>
        <v>0.1</v>
      </c>
      <c r="O34" s="8">
        <v>3</v>
      </c>
      <c r="P34" s="46">
        <f t="shared" si="5"/>
        <v>0.33333333333333331</v>
      </c>
      <c r="Q34" s="8">
        <v>4</v>
      </c>
      <c r="R34" s="46">
        <f t="shared" si="6"/>
        <v>0.66666666666666663</v>
      </c>
      <c r="S34" s="8">
        <v>6</v>
      </c>
      <c r="T34" s="46">
        <f t="shared" si="7"/>
        <v>0.8571428571428571</v>
      </c>
      <c r="U34" s="8">
        <v>7</v>
      </c>
      <c r="V34" s="46">
        <f t="shared" si="8"/>
        <v>1</v>
      </c>
      <c r="W34" s="8">
        <v>3</v>
      </c>
      <c r="X34" s="46">
        <f t="shared" si="9"/>
        <v>0.33333333333333331</v>
      </c>
      <c r="Y34" s="8">
        <v>4</v>
      </c>
      <c r="Z34" s="46">
        <f t="shared" si="10"/>
        <v>0.66666666666666663</v>
      </c>
      <c r="AA34" s="8">
        <v>10</v>
      </c>
      <c r="AB34" s="46">
        <f t="shared" si="11"/>
        <v>0.66666666666666663</v>
      </c>
      <c r="AC34" s="10"/>
      <c r="AD34" s="38">
        <f>'[1]global trimestre '!AE34</f>
        <v>113</v>
      </c>
      <c r="AE34" s="46">
        <f t="shared" si="12"/>
        <v>0.3923611111111111</v>
      </c>
      <c r="AF34" s="10"/>
      <c r="AG34" s="13">
        <v>42</v>
      </c>
      <c r="AH34" s="53">
        <f t="shared" ref="AH34:AH36" si="13">(AG34/60)</f>
        <v>0.7</v>
      </c>
      <c r="AI34" s="10"/>
    </row>
    <row r="35" spans="1:35" x14ac:dyDescent="0.25">
      <c r="A35" s="6"/>
      <c r="B35" s="7" t="s">
        <v>24</v>
      </c>
      <c r="C35" s="8">
        <v>0</v>
      </c>
      <c r="D35" s="46">
        <f t="shared" si="0"/>
        <v>0</v>
      </c>
      <c r="E35" s="8">
        <v>1</v>
      </c>
      <c r="F35" s="46">
        <f t="shared" si="1"/>
        <v>9.0909090909090912E-2</v>
      </c>
      <c r="G35" s="8">
        <v>0</v>
      </c>
      <c r="H35" s="46">
        <f t="shared" si="2"/>
        <v>0</v>
      </c>
      <c r="I35" s="8">
        <v>1</v>
      </c>
      <c r="J35" s="46">
        <f t="shared" si="3"/>
        <v>1.7543859649122806E-2</v>
      </c>
      <c r="K35" s="28">
        <f>[1]fact!E33</f>
        <v>0</v>
      </c>
      <c r="L35" s="46">
        <f>[1]fact!F33</f>
        <v>0</v>
      </c>
      <c r="M35" s="8">
        <v>0</v>
      </c>
      <c r="N35" s="46">
        <f t="shared" si="4"/>
        <v>0</v>
      </c>
      <c r="O35" s="8">
        <v>0</v>
      </c>
      <c r="P35" s="46">
        <f t="shared" si="5"/>
        <v>0</v>
      </c>
      <c r="Q35" s="8">
        <v>0</v>
      </c>
      <c r="R35" s="46">
        <f t="shared" si="6"/>
        <v>0</v>
      </c>
      <c r="S35" s="8">
        <v>1</v>
      </c>
      <c r="T35" s="46">
        <f t="shared" si="7"/>
        <v>0.14285714285714285</v>
      </c>
      <c r="U35" s="8">
        <v>0</v>
      </c>
      <c r="V35" s="46">
        <f t="shared" si="8"/>
        <v>0</v>
      </c>
      <c r="W35" s="8">
        <v>0</v>
      </c>
      <c r="X35" s="46">
        <f t="shared" si="9"/>
        <v>0</v>
      </c>
      <c r="Y35" s="8">
        <v>0</v>
      </c>
      <c r="Z35" s="46">
        <f t="shared" si="10"/>
        <v>0</v>
      </c>
      <c r="AA35" s="8">
        <v>0</v>
      </c>
      <c r="AB35" s="46">
        <f t="shared" si="11"/>
        <v>0</v>
      </c>
      <c r="AC35" s="10"/>
      <c r="AD35" s="38">
        <f>'[1]global trimestre '!AE35</f>
        <v>3</v>
      </c>
      <c r="AE35" s="46">
        <f t="shared" si="12"/>
        <v>1.0416666666666666E-2</v>
      </c>
      <c r="AF35" s="10"/>
      <c r="AG35" s="13">
        <v>2</v>
      </c>
      <c r="AH35" s="53">
        <f t="shared" si="13"/>
        <v>3.3333333333333333E-2</v>
      </c>
      <c r="AI35" s="10"/>
    </row>
    <row r="36" spans="1:35" ht="15.75" thickBot="1" x14ac:dyDescent="0.3">
      <c r="A36" s="6"/>
      <c r="B36" s="7" t="s">
        <v>25</v>
      </c>
      <c r="C36" s="8">
        <v>0</v>
      </c>
      <c r="D36" s="46">
        <f t="shared" si="0"/>
        <v>0</v>
      </c>
      <c r="E36" s="8">
        <v>0</v>
      </c>
      <c r="F36" s="46">
        <f t="shared" si="1"/>
        <v>0</v>
      </c>
      <c r="G36" s="8">
        <v>0</v>
      </c>
      <c r="H36" s="46">
        <f t="shared" si="2"/>
        <v>0</v>
      </c>
      <c r="I36" s="8">
        <v>0</v>
      </c>
      <c r="J36" s="46">
        <f t="shared" si="3"/>
        <v>0</v>
      </c>
      <c r="K36" s="28">
        <f>[1]fact!E34</f>
        <v>6.25E-2</v>
      </c>
      <c r="L36" s="46">
        <f>[1]fact!F34</f>
        <v>0</v>
      </c>
      <c r="M36" s="8">
        <v>0</v>
      </c>
      <c r="N36" s="46">
        <f t="shared" si="4"/>
        <v>0</v>
      </c>
      <c r="O36" s="8">
        <v>0</v>
      </c>
      <c r="P36" s="46">
        <f t="shared" si="5"/>
        <v>0</v>
      </c>
      <c r="Q36" s="8">
        <v>0</v>
      </c>
      <c r="R36" s="46">
        <f t="shared" si="6"/>
        <v>0</v>
      </c>
      <c r="S36" s="8">
        <v>0</v>
      </c>
      <c r="T36" s="46">
        <f t="shared" si="7"/>
        <v>0</v>
      </c>
      <c r="U36" s="8">
        <v>0</v>
      </c>
      <c r="V36" s="46">
        <f t="shared" si="8"/>
        <v>0</v>
      </c>
      <c r="W36" s="8">
        <v>0</v>
      </c>
      <c r="X36" s="46">
        <f t="shared" si="9"/>
        <v>0</v>
      </c>
      <c r="Y36" s="8">
        <v>0</v>
      </c>
      <c r="Z36" s="46">
        <f t="shared" si="10"/>
        <v>0</v>
      </c>
      <c r="AA36" s="8">
        <v>0</v>
      </c>
      <c r="AB36" s="46">
        <f t="shared" si="11"/>
        <v>0</v>
      </c>
      <c r="AC36" s="10"/>
      <c r="AD36" s="38">
        <f>'[1]global trimestre '!AE36</f>
        <v>0</v>
      </c>
      <c r="AE36" s="46">
        <f t="shared" si="12"/>
        <v>0</v>
      </c>
      <c r="AF36" s="10"/>
      <c r="AG36" s="13">
        <v>0</v>
      </c>
      <c r="AH36" s="53">
        <f t="shared" si="13"/>
        <v>0</v>
      </c>
      <c r="AI36" s="10"/>
    </row>
    <row r="37" spans="1:35" ht="15.75" thickBot="1" x14ac:dyDescent="0.3">
      <c r="A37" s="14" t="s">
        <v>34</v>
      </c>
      <c r="B37" s="15" t="s">
        <v>28</v>
      </c>
      <c r="C37" s="16">
        <v>11</v>
      </c>
      <c r="D37" s="46">
        <f t="shared" si="0"/>
        <v>0.61111111111111116</v>
      </c>
      <c r="E37" s="16">
        <v>5</v>
      </c>
      <c r="F37" s="46">
        <f t="shared" si="1"/>
        <v>0.45454545454545453</v>
      </c>
      <c r="G37" s="16">
        <v>74</v>
      </c>
      <c r="H37" s="46">
        <f t="shared" si="2"/>
        <v>0.69158878504672894</v>
      </c>
      <c r="I37" s="16">
        <v>46</v>
      </c>
      <c r="J37" s="46">
        <f t="shared" si="3"/>
        <v>0.80701754385964908</v>
      </c>
      <c r="K37" s="9">
        <f>[1]fact!E35</f>
        <v>0.3125</v>
      </c>
      <c r="L37" s="46">
        <f>[1]fact!F35</f>
        <v>0</v>
      </c>
      <c r="M37" s="16">
        <v>19</v>
      </c>
      <c r="N37" s="46">
        <f t="shared" si="4"/>
        <v>0.95</v>
      </c>
      <c r="O37" s="16">
        <v>6</v>
      </c>
      <c r="P37" s="46">
        <f t="shared" si="5"/>
        <v>0.66666666666666663</v>
      </c>
      <c r="Q37" s="16">
        <v>4</v>
      </c>
      <c r="R37" s="46">
        <f t="shared" si="6"/>
        <v>0.66666666666666663</v>
      </c>
      <c r="S37" s="16">
        <v>1</v>
      </c>
      <c r="T37" s="46">
        <f t="shared" si="7"/>
        <v>0.14285714285714285</v>
      </c>
      <c r="U37" s="16">
        <v>0</v>
      </c>
      <c r="V37" s="46">
        <f t="shared" si="8"/>
        <v>0</v>
      </c>
      <c r="W37" s="16">
        <v>9</v>
      </c>
      <c r="X37" s="46">
        <f t="shared" si="9"/>
        <v>1</v>
      </c>
      <c r="Y37" s="16">
        <v>1</v>
      </c>
      <c r="Z37" s="46">
        <f t="shared" si="10"/>
        <v>0.16666666666666666</v>
      </c>
      <c r="AA37" s="16">
        <v>9</v>
      </c>
      <c r="AB37" s="46">
        <f t="shared" si="11"/>
        <v>0.6</v>
      </c>
      <c r="AC37" s="10"/>
      <c r="AD37" s="39">
        <f>'[1]global trimestre '!AE37</f>
        <v>186</v>
      </c>
      <c r="AE37" s="47">
        <f t="shared" si="12"/>
        <v>0.64583333333333337</v>
      </c>
      <c r="AF37" s="10"/>
      <c r="AG37" s="13">
        <v>14</v>
      </c>
      <c r="AH37" s="52">
        <v>0.23</v>
      </c>
      <c r="AI37" s="10"/>
    </row>
    <row r="38" spans="1:35" ht="15.75" thickBot="1" x14ac:dyDescent="0.3">
      <c r="A38" s="14"/>
      <c r="B38" s="15" t="s">
        <v>23</v>
      </c>
      <c r="C38" s="17">
        <v>7</v>
      </c>
      <c r="D38" s="46">
        <f t="shared" si="0"/>
        <v>0.3888888888888889</v>
      </c>
      <c r="E38" s="17">
        <v>2</v>
      </c>
      <c r="F38" s="46">
        <f t="shared" si="1"/>
        <v>0.18181818181818182</v>
      </c>
      <c r="G38" s="17">
        <v>33</v>
      </c>
      <c r="H38" s="46">
        <f t="shared" si="2"/>
        <v>0.30841121495327101</v>
      </c>
      <c r="I38" s="17">
        <v>10</v>
      </c>
      <c r="J38" s="46">
        <f t="shared" si="3"/>
        <v>0.17543859649122806</v>
      </c>
      <c r="K38" s="9">
        <f>[1]fact!E36</f>
        <v>0.5625</v>
      </c>
      <c r="L38" s="46">
        <f>[1]fact!F36</f>
        <v>0</v>
      </c>
      <c r="M38" s="17">
        <v>1</v>
      </c>
      <c r="N38" s="46">
        <f t="shared" si="4"/>
        <v>0.05</v>
      </c>
      <c r="O38" s="17">
        <v>3</v>
      </c>
      <c r="P38" s="46">
        <f t="shared" si="5"/>
        <v>0.33333333333333331</v>
      </c>
      <c r="Q38" s="17">
        <v>2</v>
      </c>
      <c r="R38" s="46">
        <f t="shared" si="6"/>
        <v>0.33333333333333331</v>
      </c>
      <c r="S38" s="17">
        <v>6</v>
      </c>
      <c r="T38" s="46">
        <f t="shared" si="7"/>
        <v>0.8571428571428571</v>
      </c>
      <c r="U38" s="17">
        <v>7</v>
      </c>
      <c r="V38" s="46">
        <f t="shared" si="8"/>
        <v>1</v>
      </c>
      <c r="W38" s="17">
        <v>0</v>
      </c>
      <c r="X38" s="46">
        <f t="shared" si="9"/>
        <v>0</v>
      </c>
      <c r="Y38" s="17">
        <v>5</v>
      </c>
      <c r="Z38" s="46">
        <f t="shared" si="10"/>
        <v>0.83333333333333337</v>
      </c>
      <c r="AA38" s="17">
        <v>6</v>
      </c>
      <c r="AB38" s="46">
        <f t="shared" si="11"/>
        <v>0.4</v>
      </c>
      <c r="AC38" s="10"/>
      <c r="AD38" s="39">
        <f>'[1]global trimestre '!AE38</f>
        <v>87</v>
      </c>
      <c r="AE38" s="47">
        <f t="shared" si="12"/>
        <v>0.30208333333333331</v>
      </c>
      <c r="AF38" s="10"/>
      <c r="AG38" s="13">
        <v>38</v>
      </c>
      <c r="AH38" s="51">
        <v>0.63</v>
      </c>
      <c r="AI38" s="10"/>
    </row>
    <row r="39" spans="1:35" ht="15.75" thickBot="1" x14ac:dyDescent="0.3">
      <c r="A39" s="14"/>
      <c r="B39" s="15" t="s">
        <v>24</v>
      </c>
      <c r="C39" s="17">
        <v>0</v>
      </c>
      <c r="D39" s="46">
        <f t="shared" si="0"/>
        <v>0</v>
      </c>
      <c r="E39" s="17">
        <v>2</v>
      </c>
      <c r="F39" s="46">
        <f t="shared" si="1"/>
        <v>0.18181818181818182</v>
      </c>
      <c r="G39" s="17">
        <v>0</v>
      </c>
      <c r="H39" s="46">
        <f t="shared" si="2"/>
        <v>0</v>
      </c>
      <c r="I39" s="17">
        <v>1</v>
      </c>
      <c r="J39" s="46">
        <f t="shared" si="3"/>
        <v>1.7543859649122806E-2</v>
      </c>
      <c r="K39" s="9">
        <f>[1]fact!E37</f>
        <v>6.25E-2</v>
      </c>
      <c r="L39" s="46">
        <f>[1]fact!F37</f>
        <v>0</v>
      </c>
      <c r="M39" s="17">
        <v>0</v>
      </c>
      <c r="N39" s="46">
        <f t="shared" si="4"/>
        <v>0</v>
      </c>
      <c r="O39" s="17">
        <v>0</v>
      </c>
      <c r="P39" s="46">
        <f t="shared" si="5"/>
        <v>0</v>
      </c>
      <c r="Q39" s="17">
        <v>0</v>
      </c>
      <c r="R39" s="46">
        <f t="shared" si="6"/>
        <v>0</v>
      </c>
      <c r="S39" s="17">
        <v>0</v>
      </c>
      <c r="T39" s="46">
        <f t="shared" si="7"/>
        <v>0</v>
      </c>
      <c r="U39" s="17">
        <v>0</v>
      </c>
      <c r="V39" s="46">
        <f t="shared" si="8"/>
        <v>0</v>
      </c>
      <c r="W39" s="17">
        <v>0</v>
      </c>
      <c r="X39" s="46">
        <f t="shared" si="9"/>
        <v>0</v>
      </c>
      <c r="Y39" s="17">
        <v>0</v>
      </c>
      <c r="Z39" s="46">
        <f t="shared" si="10"/>
        <v>0</v>
      </c>
      <c r="AA39" s="17">
        <v>0</v>
      </c>
      <c r="AB39" s="46">
        <f t="shared" si="11"/>
        <v>0</v>
      </c>
      <c r="AC39" s="10"/>
      <c r="AD39" s="39">
        <f>'[1]global trimestre '!AE39</f>
        <v>12</v>
      </c>
      <c r="AE39" s="47">
        <f t="shared" si="12"/>
        <v>4.1666666666666664E-2</v>
      </c>
      <c r="AF39" s="10"/>
      <c r="AG39" s="13">
        <v>8</v>
      </c>
      <c r="AH39" s="51">
        <v>0.13</v>
      </c>
      <c r="AI39" s="10"/>
    </row>
    <row r="40" spans="1:35" ht="15.75" thickBot="1" x14ac:dyDescent="0.3">
      <c r="A40" s="14"/>
      <c r="B40" s="15" t="s">
        <v>25</v>
      </c>
      <c r="C40" s="17">
        <v>0</v>
      </c>
      <c r="D40" s="46">
        <f t="shared" si="0"/>
        <v>0</v>
      </c>
      <c r="E40" s="17">
        <v>2</v>
      </c>
      <c r="F40" s="46">
        <f t="shared" si="1"/>
        <v>0.18181818181818182</v>
      </c>
      <c r="G40" s="17">
        <v>0</v>
      </c>
      <c r="H40" s="46">
        <f t="shared" si="2"/>
        <v>0</v>
      </c>
      <c r="I40" s="17">
        <v>0</v>
      </c>
      <c r="J40" s="46">
        <f t="shared" si="3"/>
        <v>0</v>
      </c>
      <c r="K40" s="9">
        <f>[1]fact!E38</f>
        <v>0</v>
      </c>
      <c r="L40" s="46">
        <f>[1]fact!F38</f>
        <v>0</v>
      </c>
      <c r="M40" s="17">
        <v>0</v>
      </c>
      <c r="N40" s="46">
        <f t="shared" si="4"/>
        <v>0</v>
      </c>
      <c r="O40" s="17">
        <v>0</v>
      </c>
      <c r="P40" s="46">
        <f t="shared" si="5"/>
        <v>0</v>
      </c>
      <c r="Q40" s="17">
        <v>0</v>
      </c>
      <c r="R40" s="46">
        <f t="shared" si="6"/>
        <v>0</v>
      </c>
      <c r="S40" s="17">
        <v>0</v>
      </c>
      <c r="T40" s="46">
        <f t="shared" si="7"/>
        <v>0</v>
      </c>
      <c r="U40" s="17">
        <v>0</v>
      </c>
      <c r="V40" s="46">
        <f t="shared" si="8"/>
        <v>0</v>
      </c>
      <c r="W40" s="17">
        <v>0</v>
      </c>
      <c r="X40" s="46">
        <f t="shared" si="9"/>
        <v>0</v>
      </c>
      <c r="Y40" s="17">
        <v>0</v>
      </c>
      <c r="Z40" s="46">
        <f t="shared" si="10"/>
        <v>0</v>
      </c>
      <c r="AA40" s="17">
        <v>0</v>
      </c>
      <c r="AB40" s="46">
        <f t="shared" si="11"/>
        <v>0</v>
      </c>
      <c r="AC40" s="10"/>
      <c r="AD40" s="39">
        <f>'[1]global trimestre '!AE40</f>
        <v>3</v>
      </c>
      <c r="AE40" s="47">
        <f t="shared" si="12"/>
        <v>1.0416666666666666E-2</v>
      </c>
      <c r="AF40" s="10"/>
      <c r="AG40" s="13">
        <v>0</v>
      </c>
      <c r="AH40" s="51">
        <v>0</v>
      </c>
      <c r="AI40" s="10"/>
    </row>
    <row r="41" spans="1:35" ht="23.25" thickBot="1" x14ac:dyDescent="0.3">
      <c r="A41" s="18" t="s">
        <v>35</v>
      </c>
      <c r="B41" s="19" t="s">
        <v>36</v>
      </c>
      <c r="C41" s="10"/>
      <c r="D41" s="10"/>
      <c r="E41" s="10"/>
      <c r="F41" s="20"/>
      <c r="G41" s="10"/>
      <c r="H41" s="20"/>
      <c r="I41" s="21"/>
      <c r="J41" s="22"/>
      <c r="K41" s="21"/>
      <c r="L41" s="22"/>
      <c r="M41" s="21"/>
      <c r="N41" s="22"/>
      <c r="O41" s="21"/>
      <c r="P41" s="22"/>
      <c r="Q41" s="21"/>
      <c r="R41" s="22"/>
      <c r="S41" s="21"/>
      <c r="T41" s="22"/>
      <c r="U41" s="21"/>
      <c r="V41" s="22"/>
      <c r="W41" s="21"/>
      <c r="X41" s="22"/>
      <c r="Y41" s="21"/>
      <c r="Z41" s="22"/>
      <c r="AA41" s="21"/>
      <c r="AB41" s="22"/>
      <c r="AC41" s="21"/>
      <c r="AD41" s="56">
        <f>'[1]global trimestre '!AE41</f>
        <v>94</v>
      </c>
      <c r="AE41" s="46">
        <f>(AD41/288)</f>
        <v>0.3263888888888889</v>
      </c>
      <c r="AF41" s="10"/>
      <c r="AG41" s="11">
        <v>28</v>
      </c>
      <c r="AH41" s="54">
        <v>0.47</v>
      </c>
      <c r="AI41" s="10"/>
    </row>
    <row r="42" spans="1:35" ht="23.25" thickBot="1" x14ac:dyDescent="0.3">
      <c r="A42" s="23"/>
      <c r="B42" s="19" t="s">
        <v>37</v>
      </c>
      <c r="C42" s="10"/>
      <c r="D42" s="10"/>
      <c r="E42" s="10"/>
      <c r="F42" s="20"/>
      <c r="G42" s="10"/>
      <c r="H42" s="20"/>
      <c r="I42" s="21"/>
      <c r="J42" s="22"/>
      <c r="K42" s="21"/>
      <c r="L42" s="22"/>
      <c r="M42" s="21"/>
      <c r="N42" s="22"/>
      <c r="O42" s="21"/>
      <c r="P42" s="22"/>
      <c r="Q42" s="21"/>
      <c r="R42" s="22"/>
      <c r="S42" s="21"/>
      <c r="T42" s="22"/>
      <c r="U42" s="21"/>
      <c r="V42" s="22"/>
      <c r="W42" s="21"/>
      <c r="X42" s="22"/>
      <c r="Y42" s="21"/>
      <c r="Z42" s="22"/>
      <c r="AA42" s="21"/>
      <c r="AB42" s="22"/>
      <c r="AC42" s="21"/>
      <c r="AD42" s="56">
        <f>'[1]global trimestre '!AE42</f>
        <v>186</v>
      </c>
      <c r="AE42" s="46">
        <f t="shared" ref="AE42:AE44" si="14">(AD42/288)</f>
        <v>0.64583333333333337</v>
      </c>
      <c r="AF42" s="10"/>
      <c r="AG42" s="12">
        <v>30</v>
      </c>
      <c r="AH42" s="55">
        <v>0.5</v>
      </c>
      <c r="AI42" s="10"/>
    </row>
    <row r="43" spans="1:35" ht="23.25" thickBot="1" x14ac:dyDescent="0.3">
      <c r="A43" s="23"/>
      <c r="B43" s="19" t="s">
        <v>38</v>
      </c>
      <c r="C43" s="10"/>
      <c r="D43" s="10"/>
      <c r="E43" s="10"/>
      <c r="F43" s="20"/>
      <c r="G43" s="10"/>
      <c r="H43" s="20"/>
      <c r="I43" s="21"/>
      <c r="J43" s="22"/>
      <c r="K43" s="21"/>
      <c r="L43" s="22"/>
      <c r="M43" s="21"/>
      <c r="N43" s="22"/>
      <c r="O43" s="21"/>
      <c r="P43" s="22"/>
      <c r="Q43" s="21"/>
      <c r="R43" s="22"/>
      <c r="S43" s="21"/>
      <c r="T43" s="22"/>
      <c r="U43" s="21"/>
      <c r="V43" s="22"/>
      <c r="W43" s="21"/>
      <c r="X43" s="22"/>
      <c r="Y43" s="21"/>
      <c r="Z43" s="22"/>
      <c r="AA43" s="21"/>
      <c r="AB43" s="22"/>
      <c r="AC43" s="21"/>
      <c r="AD43" s="56">
        <f>'[1]global trimestre '!AE43</f>
        <v>4</v>
      </c>
      <c r="AE43" s="46">
        <f t="shared" si="14"/>
        <v>1.3888888888888888E-2</v>
      </c>
      <c r="AF43" s="10"/>
      <c r="AG43" s="12">
        <v>0</v>
      </c>
      <c r="AH43" s="55">
        <v>0</v>
      </c>
      <c r="AI43" s="10"/>
    </row>
    <row r="44" spans="1:35" ht="23.25" thickBot="1" x14ac:dyDescent="0.3">
      <c r="A44" s="25"/>
      <c r="B44" s="19" t="s">
        <v>39</v>
      </c>
      <c r="C44" s="10"/>
      <c r="D44" s="10"/>
      <c r="E44" s="10"/>
      <c r="F44" s="20"/>
      <c r="G44" s="10"/>
      <c r="H44" s="20"/>
      <c r="I44" s="21"/>
      <c r="J44" s="22"/>
      <c r="K44" s="21"/>
      <c r="L44" s="22"/>
      <c r="M44" s="21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1"/>
      <c r="Z44" s="22"/>
      <c r="AA44" s="21"/>
      <c r="AB44" s="22"/>
      <c r="AC44" s="21"/>
      <c r="AD44" s="56">
        <f>'[1]global trimestre '!AE44</f>
        <v>4</v>
      </c>
      <c r="AE44" s="46">
        <f t="shared" si="14"/>
        <v>1.3888888888888888E-2</v>
      </c>
      <c r="AF44" s="10"/>
      <c r="AG44" s="12">
        <v>2</v>
      </c>
      <c r="AH44" s="55">
        <v>0.03</v>
      </c>
      <c r="AI44" s="10"/>
    </row>
    <row r="45" spans="1:35" x14ac:dyDescent="0.25">
      <c r="A45" s="26" t="s">
        <v>40</v>
      </c>
      <c r="B45" s="7" t="s">
        <v>28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38">
        <f>'[1]global trimestre '!AE45</f>
        <v>52</v>
      </c>
      <c r="AE45" s="48">
        <f t="shared" ref="AE45:AE52" si="15">(AD45/107)</f>
        <v>0.48598130841121495</v>
      </c>
      <c r="AF45" s="10"/>
      <c r="AG45" s="10"/>
      <c r="AH45" s="10"/>
      <c r="AI45" s="10"/>
    </row>
    <row r="46" spans="1:35" x14ac:dyDescent="0.25">
      <c r="A46" s="26"/>
      <c r="B46" s="7" t="s">
        <v>23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40">
        <f>'[1]global trimestre '!AE46</f>
        <v>44</v>
      </c>
      <c r="AE46" s="49">
        <f t="shared" si="15"/>
        <v>0.41121495327102803</v>
      </c>
      <c r="AF46" s="10"/>
      <c r="AG46" s="10"/>
      <c r="AH46" s="10"/>
      <c r="AI46" s="10"/>
    </row>
    <row r="47" spans="1:35" x14ac:dyDescent="0.25">
      <c r="A47" s="26"/>
      <c r="B47" s="7" t="s">
        <v>24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40">
        <f>'[1]global trimestre '!AE47</f>
        <v>11</v>
      </c>
      <c r="AE47" s="49">
        <f t="shared" si="15"/>
        <v>0.10280373831775701</v>
      </c>
      <c r="AF47" s="10"/>
      <c r="AG47" s="10"/>
      <c r="AH47" s="10"/>
      <c r="AI47" s="10"/>
    </row>
    <row r="48" spans="1:35" x14ac:dyDescent="0.25">
      <c r="A48" s="26"/>
      <c r="B48" s="7" t="s">
        <v>25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40">
        <f>'[1]global trimestre '!AE48</f>
        <v>0</v>
      </c>
      <c r="AE48" s="49">
        <f t="shared" si="15"/>
        <v>0</v>
      </c>
      <c r="AF48" s="10"/>
      <c r="AG48" s="10"/>
      <c r="AH48" s="10"/>
      <c r="AI48" s="10"/>
    </row>
    <row r="49" spans="1:35" x14ac:dyDescent="0.25">
      <c r="A49" s="29" t="s">
        <v>41</v>
      </c>
      <c r="B49" s="7" t="s">
        <v>28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40">
        <f>'[1]global trimestre '!AE49</f>
        <v>34</v>
      </c>
      <c r="AE49" s="49">
        <f t="shared" si="15"/>
        <v>0.31775700934579437</v>
      </c>
      <c r="AF49" s="10"/>
      <c r="AG49" s="10"/>
      <c r="AH49" s="10"/>
      <c r="AI49" s="10"/>
    </row>
    <row r="50" spans="1:35" x14ac:dyDescent="0.25">
      <c r="A50" s="30"/>
      <c r="B50" s="7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40">
        <f>'[1]global trimestre '!AE50</f>
        <v>41</v>
      </c>
      <c r="AE50" s="49">
        <f t="shared" si="15"/>
        <v>0.38317757009345793</v>
      </c>
      <c r="AF50" s="10"/>
      <c r="AG50" s="10"/>
      <c r="AH50" s="10"/>
      <c r="AI50" s="10"/>
    </row>
    <row r="51" spans="1:35" x14ac:dyDescent="0.25">
      <c r="A51" s="30"/>
      <c r="B51" s="7" t="s">
        <v>24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40">
        <f>'[1]global trimestre '!AE51</f>
        <v>28</v>
      </c>
      <c r="AE51" s="49">
        <f t="shared" si="15"/>
        <v>0.26168224299065418</v>
      </c>
      <c r="AF51" s="10"/>
      <c r="AG51" s="10"/>
      <c r="AH51" s="10"/>
      <c r="AI51" s="10"/>
    </row>
    <row r="52" spans="1:35" x14ac:dyDescent="0.25">
      <c r="A52" s="31"/>
      <c r="B52" s="7" t="s">
        <v>25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40">
        <f>'[1]global trimestre '!AE52</f>
        <v>4</v>
      </c>
      <c r="AE52" s="49">
        <f t="shared" si="15"/>
        <v>3.7383177570093455E-2</v>
      </c>
      <c r="AF52" s="10"/>
      <c r="AG52" s="10"/>
      <c r="AH52" s="10"/>
      <c r="AI52" s="10"/>
    </row>
    <row r="53" spans="1:35" x14ac:dyDescent="0.25">
      <c r="A53" s="6" t="s">
        <v>42</v>
      </c>
      <c r="B53" s="32" t="s">
        <v>43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38">
        <f>'[1]global trimestre '!AE53</f>
        <v>100</v>
      </c>
      <c r="AE53" s="49">
        <f>(AD53/288)</f>
        <v>0.34722222222222221</v>
      </c>
      <c r="AF53" s="10"/>
      <c r="AG53" s="10"/>
      <c r="AH53" s="10"/>
      <c r="AI53" s="10"/>
    </row>
    <row r="54" spans="1:35" x14ac:dyDescent="0.25">
      <c r="A54" s="6"/>
      <c r="B54" s="32" t="s">
        <v>44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38">
        <f>'[1]global trimestre '!AE54</f>
        <v>185</v>
      </c>
      <c r="AE54" s="49">
        <f t="shared" ref="AE54:AE67" si="16">(AD54/288)</f>
        <v>0.64236111111111116</v>
      </c>
      <c r="AF54" s="10"/>
      <c r="AG54" s="10"/>
      <c r="AH54" s="10"/>
      <c r="AI54" s="10"/>
    </row>
    <row r="55" spans="1:35" x14ac:dyDescent="0.25">
      <c r="A55" s="6"/>
      <c r="B55" s="32" t="s">
        <v>45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38">
        <f>'[1]global trimestre '!AE55</f>
        <v>3</v>
      </c>
      <c r="AE55" s="49">
        <f t="shared" si="16"/>
        <v>1.0416666666666666E-2</v>
      </c>
      <c r="AF55" s="10"/>
      <c r="AG55" s="10"/>
      <c r="AH55" s="10"/>
      <c r="AI55" s="10"/>
    </row>
    <row r="56" spans="1:35" x14ac:dyDescent="0.25">
      <c r="A56" s="6" t="s">
        <v>46</v>
      </c>
      <c r="B56" s="7" t="s">
        <v>47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38">
        <f>'[1]global trimestre '!AE56</f>
        <v>85</v>
      </c>
      <c r="AE56" s="49">
        <f t="shared" si="16"/>
        <v>0.2951388888888889</v>
      </c>
      <c r="AF56" s="10"/>
      <c r="AG56" s="10"/>
      <c r="AH56" s="10"/>
      <c r="AI56" s="10"/>
    </row>
    <row r="57" spans="1:35" x14ac:dyDescent="0.25">
      <c r="A57" s="6"/>
      <c r="B57" s="7" t="s">
        <v>48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38">
        <f>'[1]global trimestre '!AE57</f>
        <v>203</v>
      </c>
      <c r="AE57" s="49">
        <f t="shared" si="16"/>
        <v>0.70486111111111116</v>
      </c>
      <c r="AF57" s="10"/>
      <c r="AG57" s="10"/>
      <c r="AH57" s="10"/>
      <c r="AI57" s="10"/>
    </row>
    <row r="58" spans="1:35" x14ac:dyDescent="0.25">
      <c r="A58" s="6" t="s">
        <v>49</v>
      </c>
      <c r="B58" s="7" t="s">
        <v>50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38">
        <f>'[1]global trimestre '!AE58</f>
        <v>66</v>
      </c>
      <c r="AE58" s="50">
        <f t="shared" si="16"/>
        <v>0.22916666666666666</v>
      </c>
      <c r="AF58" s="10"/>
      <c r="AG58" s="10"/>
      <c r="AH58" s="10"/>
      <c r="AI58" s="10"/>
    </row>
    <row r="59" spans="1:35" x14ac:dyDescent="0.25">
      <c r="A59" s="6"/>
      <c r="B59" s="7" t="s">
        <v>51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38">
        <f>'[1]global trimestre '!AE59</f>
        <v>148</v>
      </c>
      <c r="AE59" s="50">
        <f t="shared" si="16"/>
        <v>0.51388888888888884</v>
      </c>
      <c r="AF59" s="10"/>
      <c r="AG59" s="10"/>
      <c r="AH59" s="10"/>
      <c r="AI59" s="10"/>
    </row>
    <row r="60" spans="1:35" x14ac:dyDescent="0.25">
      <c r="A60" s="6"/>
      <c r="B60" s="7" t="s">
        <v>52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38">
        <f>'[1]global trimestre '!AE60</f>
        <v>8</v>
      </c>
      <c r="AE60" s="50">
        <f t="shared" si="16"/>
        <v>2.7777777777777776E-2</v>
      </c>
      <c r="AF60" s="10"/>
      <c r="AG60" s="10"/>
      <c r="AH60" s="10"/>
      <c r="AI60" s="10"/>
    </row>
    <row r="61" spans="1:35" x14ac:dyDescent="0.25">
      <c r="A61" s="6"/>
      <c r="B61" s="7" t="s">
        <v>53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38">
        <f>'[1]global trimestre '!AE61</f>
        <v>50</v>
      </c>
      <c r="AE61" s="50">
        <f t="shared" si="16"/>
        <v>0.1736111111111111</v>
      </c>
      <c r="AF61" s="10"/>
      <c r="AG61" s="10"/>
      <c r="AH61" s="10"/>
      <c r="AI61" s="10"/>
    </row>
    <row r="62" spans="1:35" x14ac:dyDescent="0.25">
      <c r="A62" s="6"/>
      <c r="B62" s="7" t="s">
        <v>15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38">
        <f>'[1]global trimestre '!AE62</f>
        <v>16</v>
      </c>
      <c r="AE62" s="50">
        <f t="shared" si="16"/>
        <v>5.5555555555555552E-2</v>
      </c>
      <c r="AF62" s="10"/>
      <c r="AG62" s="10"/>
      <c r="AH62" s="10"/>
      <c r="AI62" s="10"/>
    </row>
    <row r="63" spans="1:35" x14ac:dyDescent="0.25">
      <c r="A63" s="6" t="s">
        <v>54</v>
      </c>
      <c r="B63" s="7" t="s">
        <v>55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38">
        <f>'[1]global trimestre '!AE63</f>
        <v>34</v>
      </c>
      <c r="AE63" s="50">
        <f t="shared" si="16"/>
        <v>0.11805555555555555</v>
      </c>
      <c r="AF63" s="10"/>
      <c r="AG63" s="10"/>
      <c r="AH63" s="10"/>
      <c r="AI63" s="10"/>
    </row>
    <row r="64" spans="1:35" x14ac:dyDescent="0.25">
      <c r="A64" s="6"/>
      <c r="B64" s="7" t="s">
        <v>56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38">
        <f>'[1]global trimestre '!AE64</f>
        <v>24</v>
      </c>
      <c r="AE64" s="50">
        <f t="shared" si="16"/>
        <v>8.3333333333333329E-2</v>
      </c>
      <c r="AF64" s="10"/>
      <c r="AG64" s="10"/>
      <c r="AH64" s="10"/>
      <c r="AI64" s="10"/>
    </row>
    <row r="65" spans="1:35" x14ac:dyDescent="0.25">
      <c r="A65" s="6"/>
      <c r="B65" s="7" t="s">
        <v>57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38">
        <f>'[1]global trimestre '!AE65</f>
        <v>130</v>
      </c>
      <c r="AE65" s="50">
        <f t="shared" si="16"/>
        <v>0.4513888888888889</v>
      </c>
      <c r="AF65" s="10"/>
      <c r="AG65" s="10"/>
      <c r="AH65" s="10"/>
      <c r="AI65" s="10"/>
    </row>
    <row r="66" spans="1:35" x14ac:dyDescent="0.25">
      <c r="A66" s="6"/>
      <c r="B66" s="7" t="s">
        <v>58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38">
        <f>'[1]global trimestre '!AE66</f>
        <v>72</v>
      </c>
      <c r="AE66" s="50">
        <f t="shared" si="16"/>
        <v>0.25</v>
      </c>
      <c r="AF66" s="10"/>
      <c r="AG66" s="10"/>
      <c r="AH66" s="10"/>
      <c r="AI66" s="10"/>
    </row>
    <row r="67" spans="1:35" x14ac:dyDescent="0.25">
      <c r="A67" s="6"/>
      <c r="B67" s="7" t="s">
        <v>59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38">
        <f>'[1]global trimestre '!AE67</f>
        <v>28</v>
      </c>
      <c r="AE67" s="50">
        <f t="shared" si="16"/>
        <v>9.7222222222222224E-2</v>
      </c>
      <c r="AF67" s="10"/>
      <c r="AG67" s="10"/>
      <c r="AH67" s="10"/>
      <c r="AI67" s="10"/>
    </row>
    <row r="68" spans="1:3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x14ac:dyDescent="0.25">
      <c r="A69" s="34" t="s">
        <v>60</v>
      </c>
      <c r="B69" s="34"/>
      <c r="C69" s="34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x14ac:dyDescent="0.25">
      <c r="A70" s="8" t="s">
        <v>61</v>
      </c>
      <c r="B70" s="8">
        <v>14</v>
      </c>
      <c r="C70" s="28">
        <f>(B70/83)</f>
        <v>0.16867469879518071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x14ac:dyDescent="0.25">
      <c r="A71" s="8" t="s">
        <v>62</v>
      </c>
      <c r="B71" s="8">
        <v>37</v>
      </c>
      <c r="C71" s="28">
        <f t="shared" ref="C71:C75" si="17">(B71/83)</f>
        <v>0.44578313253012047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x14ac:dyDescent="0.25">
      <c r="A72" s="8" t="s">
        <v>63</v>
      </c>
      <c r="B72" s="8">
        <v>17</v>
      </c>
      <c r="C72" s="28">
        <f t="shared" si="17"/>
        <v>0.20481927710843373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x14ac:dyDescent="0.25">
      <c r="A73" s="8" t="s">
        <v>64</v>
      </c>
      <c r="B73" s="8">
        <v>6</v>
      </c>
      <c r="C73" s="28">
        <f t="shared" si="17"/>
        <v>7.2289156626506021E-2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x14ac:dyDescent="0.25">
      <c r="A74" s="8" t="s">
        <v>65</v>
      </c>
      <c r="B74" s="8">
        <v>5</v>
      </c>
      <c r="C74" s="28">
        <f t="shared" si="17"/>
        <v>6.0240963855421686E-2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x14ac:dyDescent="0.25">
      <c r="A75" s="8" t="s">
        <v>66</v>
      </c>
      <c r="B75" s="8">
        <v>4</v>
      </c>
      <c r="C75" s="28">
        <f t="shared" si="17"/>
        <v>4.8192771084337352E-2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ht="34.5" x14ac:dyDescent="0.25">
      <c r="A77" s="35" t="s">
        <v>67</v>
      </c>
      <c r="B77" s="36" t="s">
        <v>68</v>
      </c>
      <c r="C77" s="36"/>
      <c r="D77" s="10"/>
      <c r="E77" s="36" t="s">
        <v>69</v>
      </c>
      <c r="F77" s="36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ht="15.75" thickBot="1" x14ac:dyDescent="0.3">
      <c r="A78" s="8" t="s">
        <v>70</v>
      </c>
      <c r="B78" s="8">
        <v>43</v>
      </c>
      <c r="C78" s="28">
        <f>(B78/83)</f>
        <v>0.51807228915662651</v>
      </c>
      <c r="D78" s="10"/>
      <c r="E78" s="37">
        <v>7</v>
      </c>
      <c r="F78" s="24">
        <v>0.39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ht="15.75" thickBot="1" x14ac:dyDescent="0.3">
      <c r="A79" s="8" t="s">
        <v>71</v>
      </c>
      <c r="B79" s="8">
        <v>33</v>
      </c>
      <c r="C79" s="28">
        <f t="shared" ref="C79:C82" si="18">(B79/83)</f>
        <v>0.39759036144578314</v>
      </c>
      <c r="D79" s="10"/>
      <c r="E79" s="13">
        <v>8</v>
      </c>
      <c r="F79" s="24">
        <v>0.44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ht="15.75" thickBot="1" x14ac:dyDescent="0.3">
      <c r="A80" s="8" t="s">
        <v>72</v>
      </c>
      <c r="B80" s="8">
        <v>6</v>
      </c>
      <c r="C80" s="28">
        <f t="shared" si="18"/>
        <v>7.2289156626506021E-2</v>
      </c>
      <c r="D80" s="10"/>
      <c r="E80" s="13">
        <v>3</v>
      </c>
      <c r="F80" s="24">
        <v>0.17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ht="15.75" thickBot="1" x14ac:dyDescent="0.3">
      <c r="A81" s="8" t="s">
        <v>73</v>
      </c>
      <c r="B81" s="8">
        <v>1</v>
      </c>
      <c r="C81" s="28">
        <f t="shared" si="18"/>
        <v>1.2048192771084338E-2</v>
      </c>
      <c r="D81" s="10"/>
      <c r="E81" s="13">
        <v>0</v>
      </c>
      <c r="F81" s="24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ht="15.75" thickBot="1" x14ac:dyDescent="0.3">
      <c r="A82" s="8" t="s">
        <v>74</v>
      </c>
      <c r="B82" s="8">
        <v>83</v>
      </c>
      <c r="C82" s="33">
        <f t="shared" si="18"/>
        <v>1</v>
      </c>
      <c r="D82" s="10"/>
      <c r="E82" s="13">
        <v>18</v>
      </c>
      <c r="F82" s="24">
        <v>1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</sheetData>
  <mergeCells count="35">
    <mergeCell ref="E77:F77"/>
    <mergeCell ref="A53:A55"/>
    <mergeCell ref="A56:A57"/>
    <mergeCell ref="A58:A62"/>
    <mergeCell ref="A63:A67"/>
    <mergeCell ref="A69:C69"/>
    <mergeCell ref="B77:C77"/>
    <mergeCell ref="A29:A32"/>
    <mergeCell ref="A33:A36"/>
    <mergeCell ref="A37:A40"/>
    <mergeCell ref="A41:A44"/>
    <mergeCell ref="A45:A48"/>
    <mergeCell ref="A49:A52"/>
    <mergeCell ref="AG7:AH7"/>
    <mergeCell ref="A9:A12"/>
    <mergeCell ref="A13:A16"/>
    <mergeCell ref="A17:A20"/>
    <mergeCell ref="A21:A24"/>
    <mergeCell ref="A25:A28"/>
    <mergeCell ref="M7:N7"/>
    <mergeCell ref="Q7:R7"/>
    <mergeCell ref="S7:T7"/>
    <mergeCell ref="U7:V7"/>
    <mergeCell ref="AA7:AB7"/>
    <mergeCell ref="AD7:AE7"/>
    <mergeCell ref="C2:S2"/>
    <mergeCell ref="C3:S3"/>
    <mergeCell ref="C4:S4"/>
    <mergeCell ref="C5:S5"/>
    <mergeCell ref="C6:S6"/>
    <mergeCell ref="C7:D7"/>
    <mergeCell ref="E7:F7"/>
    <mergeCell ref="G7:H7"/>
    <mergeCell ref="I7:J7"/>
    <mergeCell ref="K7:L7"/>
  </mergeCells>
  <pageMargins left="0.25" right="0.25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SIAU</dc:creator>
  <cp:lastModifiedBy>SIAU</cp:lastModifiedBy>
  <dcterms:created xsi:type="dcterms:W3CDTF">2026-07-16T12:36:36Z</dcterms:created>
  <dcterms:modified xsi:type="dcterms:W3CDTF">2026-07-16T12:49:06Z</dcterms:modified>
</cp:coreProperties>
</file>